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5480" windowHeight="8910"/>
  </bookViews>
  <sheets>
    <sheet name="with Field" sheetId="2" r:id="rId1"/>
  </sheets>
  <definedNames>
    <definedName name="_xlnm.Print_Area" localSheetId="0">'with Field'!$A$1:$I$77</definedName>
    <definedName name="_xlnm.Print_Titles" localSheetId="0">'with Field'!$1:$1</definedName>
  </definedNames>
  <calcPr calcId="125725"/>
</workbook>
</file>

<file path=xl/calcChain.xml><?xml version="1.0" encoding="utf-8"?>
<calcChain xmlns="http://schemas.openxmlformats.org/spreadsheetml/2006/main">
  <c r="J76" i="2"/>
  <c r="J74"/>
  <c r="J73"/>
  <c r="J72"/>
  <c r="J71"/>
  <c r="J68"/>
  <c r="J67"/>
  <c r="J66"/>
  <c r="J65"/>
  <c r="J64"/>
  <c r="J63"/>
  <c r="J62"/>
  <c r="J61"/>
  <c r="J60"/>
  <c r="J59"/>
  <c r="J58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1"/>
  <c r="J30"/>
  <c r="J29"/>
  <c r="J27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  <c r="E77"/>
  <c r="E70"/>
  <c r="E57"/>
  <c r="F76"/>
  <c r="E76"/>
  <c r="D76"/>
  <c r="I76" s="1"/>
  <c r="I75"/>
  <c r="I74"/>
  <c r="I73"/>
  <c r="I72"/>
  <c r="I71"/>
  <c r="I68"/>
  <c r="I67"/>
  <c r="I66"/>
  <c r="I65"/>
  <c r="I64"/>
  <c r="I63"/>
  <c r="I62"/>
  <c r="I61"/>
  <c r="I60"/>
  <c r="I59"/>
  <c r="I58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  <c r="H77"/>
  <c r="H76"/>
  <c r="H70"/>
  <c r="H57"/>
  <c r="H69"/>
  <c r="C76"/>
  <c r="D73"/>
  <c r="C57"/>
  <c r="C69"/>
  <c r="F31"/>
  <c r="F58"/>
  <c r="F59"/>
  <c r="G59" s="1"/>
  <c r="D51"/>
  <c r="D24"/>
  <c r="D44"/>
  <c r="D47"/>
  <c r="D60"/>
  <c r="D65"/>
  <c r="F44"/>
  <c r="G29"/>
  <c r="F57" l="1"/>
  <c r="F70" s="1"/>
  <c r="D57"/>
  <c r="I57" s="1"/>
  <c r="D69"/>
  <c r="F69"/>
  <c r="C70"/>
  <c r="G74"/>
  <c r="G73"/>
  <c r="G72"/>
  <c r="G68"/>
  <c r="G67"/>
  <c r="G66"/>
  <c r="G65"/>
  <c r="G64"/>
  <c r="G63"/>
  <c r="G62"/>
  <c r="G61"/>
  <c r="G60"/>
  <c r="G58"/>
  <c r="G44"/>
  <c r="G43"/>
  <c r="G56"/>
  <c r="G55"/>
  <c r="G54"/>
  <c r="G53"/>
  <c r="G52"/>
  <c r="G51"/>
  <c r="G50"/>
  <c r="G49"/>
  <c r="G48"/>
  <c r="G47"/>
  <c r="G46"/>
  <c r="G45"/>
  <c r="G42"/>
  <c r="G41"/>
  <c r="G40"/>
  <c r="G39"/>
  <c r="G38"/>
  <c r="G37"/>
  <c r="G36"/>
  <c r="G35"/>
  <c r="G34"/>
  <c r="G31"/>
  <c r="G30"/>
  <c r="G27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2"/>
  <c r="J69" l="1"/>
  <c r="I69"/>
  <c r="J57"/>
  <c r="D70"/>
  <c r="I70" s="1"/>
  <c r="F77"/>
  <c r="G57"/>
  <c r="C77"/>
  <c r="D77" l="1"/>
  <c r="I77" s="1"/>
  <c r="J70"/>
  <c r="J77"/>
  <c r="G70"/>
  <c r="G76"/>
  <c r="G69"/>
  <c r="G77" l="1"/>
</calcChain>
</file>

<file path=xl/sharedStrings.xml><?xml version="1.0" encoding="utf-8"?>
<sst xmlns="http://schemas.openxmlformats.org/spreadsheetml/2006/main" count="154" uniqueCount="90">
  <si>
    <t>PAS</t>
  </si>
  <si>
    <t>SEPA</t>
  </si>
  <si>
    <t>SWPA</t>
  </si>
  <si>
    <t>CHCO</t>
  </si>
  <si>
    <t>ARPA-E</t>
  </si>
  <si>
    <t>SLAC</t>
  </si>
  <si>
    <t>WAPA</t>
  </si>
  <si>
    <t>OSE</t>
  </si>
  <si>
    <t>CFO</t>
  </si>
  <si>
    <t>CIO</t>
  </si>
  <si>
    <t>CBC</t>
  </si>
  <si>
    <t>NETL</t>
  </si>
  <si>
    <t>NPOSR</t>
  </si>
  <si>
    <t>ARRA</t>
  </si>
  <si>
    <t>NNSA</t>
  </si>
  <si>
    <t>Y-12</t>
  </si>
  <si>
    <t>X</t>
  </si>
  <si>
    <t>ORG</t>
  </si>
  <si>
    <t>RECEIPT</t>
  </si>
  <si>
    <t>Current         On-Board</t>
  </si>
  <si>
    <t>* Includes SPRU and SLAC</t>
  </si>
  <si>
    <t xml:space="preserve"> NR (HQ+Lab)</t>
  </si>
  <si>
    <t>Pantex</t>
  </si>
  <si>
    <t>Sandia</t>
  </si>
  <si>
    <t>Kansas City</t>
  </si>
  <si>
    <t>Nevada</t>
  </si>
  <si>
    <t>Livermore</t>
  </si>
  <si>
    <t>Savannah River</t>
  </si>
  <si>
    <t>Service Center</t>
  </si>
  <si>
    <t>Thomas Jefferson</t>
  </si>
  <si>
    <t>Princeton</t>
  </si>
  <si>
    <t>Pacific NW</t>
  </si>
  <si>
    <t>Fermi</t>
  </si>
  <si>
    <t>Brookhaven</t>
  </si>
  <si>
    <t>Berkeley</t>
  </si>
  <si>
    <t>Argonne</t>
  </si>
  <si>
    <t>Ames</t>
  </si>
  <si>
    <t>Oak Ridge</t>
  </si>
  <si>
    <t>Chicago</t>
  </si>
  <si>
    <t>Idaho</t>
  </si>
  <si>
    <t>Portsmouth</t>
  </si>
  <si>
    <t>Carlsbad</t>
  </si>
  <si>
    <t>Savanah River</t>
  </si>
  <si>
    <t>River Protection</t>
  </si>
  <si>
    <t>West Valley</t>
  </si>
  <si>
    <t>Richland</t>
  </si>
  <si>
    <t>Indian Energy</t>
  </si>
  <si>
    <t>Los Alamos</t>
  </si>
  <si>
    <t>Congressional</t>
  </si>
  <si>
    <t>Public Affairs</t>
  </si>
  <si>
    <t>Economic Impact</t>
  </si>
  <si>
    <t>Loan Programs</t>
  </si>
  <si>
    <t>Intelligence</t>
  </si>
  <si>
    <t>Electricity Delivery</t>
  </si>
  <si>
    <t>Policy</t>
  </si>
  <si>
    <t>Management</t>
  </si>
  <si>
    <t>Environmental Mgmt*</t>
  </si>
  <si>
    <t>Energy Efficiency</t>
  </si>
  <si>
    <t>Fossil Energy</t>
  </si>
  <si>
    <t>Science</t>
  </si>
  <si>
    <t>Nuclear Energy</t>
  </si>
  <si>
    <t>Power Marketing Administrations</t>
  </si>
  <si>
    <t>Strategic Petrol</t>
  </si>
  <si>
    <t>General Counsel</t>
  </si>
  <si>
    <t>Inspector General</t>
  </si>
  <si>
    <t>Hearings &amp; Appeals</t>
  </si>
  <si>
    <t>Health Safety&amp; Security</t>
  </si>
  <si>
    <t>Energy Information Admin</t>
  </si>
  <si>
    <t>Legacy Management</t>
  </si>
  <si>
    <t>Golden Field Ofc</t>
  </si>
  <si>
    <t>SEAB</t>
  </si>
  <si>
    <t>DOE Sub-Total</t>
  </si>
  <si>
    <t>BPA</t>
  </si>
  <si>
    <t>EXCEPTED PERSONNEL</t>
  </si>
  <si>
    <t>Percent Excepted</t>
  </si>
  <si>
    <t>FUNDED BY OTHER THAN ANNUAL APPROPS</t>
  </si>
  <si>
    <t>Excepted in 1995</t>
  </si>
  <si>
    <t>NNSA Sub-Total</t>
  </si>
  <si>
    <r>
      <rPr>
        <b/>
        <sz val="12"/>
        <color theme="1"/>
        <rFont val="Times New Roman"/>
        <family val="1"/>
      </rPr>
      <t>PMA Sub-Tota</t>
    </r>
    <r>
      <rPr>
        <b/>
        <sz val="10"/>
        <color theme="1"/>
        <rFont val="Times New Roman"/>
        <family val="1"/>
      </rPr>
      <t>l</t>
    </r>
  </si>
  <si>
    <t>Sub-Total DOE/NNSA</t>
  </si>
  <si>
    <t>Comparison to 1995</t>
  </si>
  <si>
    <t>Employeesto be Furloughed</t>
  </si>
  <si>
    <t>TOTAL***</t>
  </si>
  <si>
    <t>***Percentage Includes Excepted and PAS to compare to 1995</t>
  </si>
  <si>
    <t>SLAC**</t>
  </si>
  <si>
    <t>SPRU**</t>
  </si>
  <si>
    <t>Idaho**</t>
  </si>
  <si>
    <t>Oak Ridge**</t>
  </si>
  <si>
    <t>Brookhaven**</t>
  </si>
  <si>
    <t>** Employees on board in these offices are included in numbers from other offices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</si>
</sst>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0">
    <font>
      <sz val="10"/>
      <color theme="1"/>
      <name val="Times New Roman"/>
      <family val="2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2"/>
    </font>
    <font>
      <u val="singleAccounting"/>
      <sz val="10"/>
      <color theme="1"/>
      <name val="Times New Roman"/>
      <family val="2"/>
    </font>
    <font>
      <b/>
      <u val="singleAccounting"/>
      <sz val="11"/>
      <color theme="1"/>
      <name val="Times New Roman"/>
      <family val="1"/>
    </font>
    <font>
      <u/>
      <sz val="10"/>
      <color theme="1"/>
      <name val="Times New Roman"/>
      <family val="2"/>
    </font>
    <font>
      <sz val="10"/>
      <color theme="1"/>
      <name val="Times New Roman"/>
      <family val="1"/>
    </font>
    <font>
      <u val="singleAccounting"/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164" fontId="0" fillId="0" borderId="0" xfId="0" applyNumberFormat="1"/>
    <xf numFmtId="0" fontId="0" fillId="0" borderId="2" xfId="0" applyFill="1" applyBorder="1"/>
    <xf numFmtId="0" fontId="0" fillId="0" borderId="2" xfId="0" applyBorder="1" applyAlignment="1">
      <alignment horizontal="center"/>
    </xf>
    <xf numFmtId="164" fontId="0" fillId="0" borderId="2" xfId="1" applyNumberFormat="1" applyFont="1" applyFill="1" applyBorder="1"/>
    <xf numFmtId="164" fontId="0" fillId="0" borderId="2" xfId="1" applyNumberFormat="1" applyFont="1" applyBorder="1"/>
    <xf numFmtId="165" fontId="0" fillId="0" borderId="2" xfId="2" applyNumberFormat="1" applyFont="1" applyBorder="1"/>
    <xf numFmtId="0" fontId="0" fillId="0" borderId="2" xfId="0" applyFill="1" applyBorder="1" applyAlignment="1">
      <alignment horizontal="right"/>
    </xf>
    <xf numFmtId="164" fontId="0" fillId="0" borderId="2" xfId="1" quotePrefix="1" applyNumberFormat="1" applyFont="1" applyFill="1" applyBorder="1"/>
    <xf numFmtId="164" fontId="1" fillId="0" borderId="2" xfId="1" applyNumberFormat="1" applyFont="1" applyBorder="1" applyAlignment="1">
      <alignment horizontal="right"/>
    </xf>
    <xf numFmtId="164" fontId="7" fillId="0" borderId="2" xfId="1" applyNumberFormat="1" applyFont="1" applyBorder="1" applyAlignment="1">
      <alignment horizontal="right"/>
    </xf>
    <xf numFmtId="164" fontId="1" fillId="0" borderId="2" xfId="1" applyNumberFormat="1" applyFont="1" applyFill="1" applyBorder="1" applyAlignment="1">
      <alignment horizontal="right"/>
    </xf>
    <xf numFmtId="0" fontId="0" fillId="0" borderId="2" xfId="0" applyFill="1" applyBorder="1" applyAlignment="1">
      <alignment horizontal="left"/>
    </xf>
    <xf numFmtId="0" fontId="7" fillId="0" borderId="2" xfId="0" applyFont="1" applyFill="1" applyBorder="1" applyAlignment="1">
      <alignment horizontal="right"/>
    </xf>
    <xf numFmtId="164" fontId="5" fillId="0" borderId="2" xfId="1" applyNumberFormat="1" applyFont="1" applyFill="1" applyBorder="1"/>
    <xf numFmtId="164" fontId="8" fillId="0" borderId="2" xfId="1" applyNumberFormat="1" applyFont="1" applyFill="1" applyBorder="1"/>
    <xf numFmtId="164" fontId="4" fillId="0" borderId="2" xfId="1" applyNumberFormat="1" applyFont="1" applyBorder="1"/>
    <xf numFmtId="165" fontId="6" fillId="0" borderId="2" xfId="2" applyNumberFormat="1" applyFont="1" applyBorder="1"/>
    <xf numFmtId="164" fontId="2" fillId="0" borderId="2" xfId="1" applyNumberFormat="1" applyFont="1" applyFill="1" applyBorder="1"/>
    <xf numFmtId="164" fontId="2" fillId="2" borderId="2" xfId="1" applyNumberFormat="1" applyFont="1" applyFill="1" applyBorder="1"/>
    <xf numFmtId="165" fontId="0" fillId="2" borderId="2" xfId="2" applyNumberFormat="1" applyFont="1" applyFill="1" applyBorder="1"/>
    <xf numFmtId="0" fontId="7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2" xfId="0" applyBorder="1"/>
    <xf numFmtId="164" fontId="4" fillId="0" borderId="2" xfId="1" applyNumberFormat="1" applyFont="1" applyFill="1" applyBorder="1"/>
    <xf numFmtId="164" fontId="0" fillId="0" borderId="2" xfId="0" applyNumberFormat="1" applyBorder="1"/>
    <xf numFmtId="164" fontId="2" fillId="2" borderId="2" xfId="0" applyNumberFormat="1" applyFont="1" applyFill="1" applyBorder="1"/>
    <xf numFmtId="0" fontId="0" fillId="0" borderId="3" xfId="0" applyFill="1" applyBorder="1"/>
    <xf numFmtId="0" fontId="0" fillId="0" borderId="3" xfId="0" applyBorder="1" applyAlignment="1">
      <alignment horizontal="center"/>
    </xf>
    <xf numFmtId="164" fontId="0" fillId="0" borderId="3" xfId="1" applyNumberFormat="1" applyFont="1" applyFill="1" applyBorder="1"/>
    <xf numFmtId="164" fontId="0" fillId="0" borderId="3" xfId="1" applyNumberFormat="1" applyFont="1" applyBorder="1"/>
    <xf numFmtId="165" fontId="0" fillId="0" borderId="3" xfId="2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65" fontId="2" fillId="2" borderId="2" xfId="2" applyNumberFormat="1" applyFont="1" applyFill="1" applyBorder="1"/>
    <xf numFmtId="0" fontId="2" fillId="2" borderId="2" xfId="0" applyFont="1" applyFill="1" applyBorder="1" applyAlignment="1">
      <alignment horizontal="center"/>
    </xf>
    <xf numFmtId="164" fontId="0" fillId="0" borderId="6" xfId="1" applyNumberFormat="1" applyFont="1" applyFill="1" applyBorder="1"/>
    <xf numFmtId="164" fontId="0" fillId="0" borderId="7" xfId="1" applyNumberFormat="1" applyFont="1" applyFill="1" applyBorder="1"/>
    <xf numFmtId="164" fontId="4" fillId="0" borderId="6" xfId="1" applyNumberFormat="1" applyFont="1" applyFill="1" applyBorder="1"/>
    <xf numFmtId="0" fontId="9" fillId="0" borderId="0" xfId="0" applyFont="1"/>
    <xf numFmtId="0" fontId="1" fillId="0" borderId="2" xfId="0" applyFont="1" applyFill="1" applyBorder="1" applyAlignment="1">
      <alignment horizontal="center"/>
    </xf>
    <xf numFmtId="164" fontId="1" fillId="0" borderId="0" xfId="0" applyNumberFormat="1" applyFont="1"/>
    <xf numFmtId="165" fontId="1" fillId="0" borderId="2" xfId="2" applyNumberFormat="1" applyFont="1" applyFill="1" applyBorder="1"/>
    <xf numFmtId="165" fontId="1" fillId="2" borderId="2" xfId="2" applyNumberFormat="1" applyFont="1" applyFill="1" applyBorder="1"/>
    <xf numFmtId="164" fontId="1" fillId="0" borderId="2" xfId="1" applyNumberFormat="1" applyFont="1" applyFill="1" applyBorder="1"/>
    <xf numFmtId="165" fontId="1" fillId="0" borderId="2" xfId="2" applyNumberFormat="1" applyFont="1" applyBorder="1"/>
    <xf numFmtId="0" fontId="2" fillId="0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0"/>
  <sheetViews>
    <sheetView tabSelected="1" view="pageLayout" topLeftCell="A45" zoomScaleNormal="100" workbookViewId="0">
      <selection activeCell="I68" sqref="I68"/>
    </sheetView>
  </sheetViews>
  <sheetFormatPr defaultRowHeight="12.75"/>
  <cols>
    <col min="1" max="1" width="24.6640625" style="2" customWidth="1"/>
    <col min="2" max="2" width="12.5" style="1" hidden="1" customWidth="1"/>
    <col min="3" max="3" width="12.6640625" style="2" customWidth="1"/>
    <col min="4" max="5" width="16.1640625" style="2" customWidth="1"/>
    <col min="6" max="7" width="16.1640625" customWidth="1"/>
    <col min="8" max="8" width="20" customWidth="1"/>
    <col min="9" max="9" width="23.5" customWidth="1"/>
    <col min="10" max="10" width="15" customWidth="1"/>
  </cols>
  <sheetData>
    <row r="1" spans="1:10" ht="54" customHeight="1" thickBot="1">
      <c r="A1" s="34" t="s">
        <v>17</v>
      </c>
      <c r="B1" s="34" t="s">
        <v>18</v>
      </c>
      <c r="C1" s="34" t="s">
        <v>0</v>
      </c>
      <c r="D1" s="38" t="s">
        <v>73</v>
      </c>
      <c r="E1" s="38" t="s">
        <v>75</v>
      </c>
      <c r="F1" s="35" t="s">
        <v>19</v>
      </c>
      <c r="G1" s="36" t="s">
        <v>74</v>
      </c>
      <c r="H1" s="44" t="s">
        <v>76</v>
      </c>
      <c r="I1" s="44" t="s">
        <v>80</v>
      </c>
      <c r="J1" s="44" t="s">
        <v>81</v>
      </c>
    </row>
    <row r="2" spans="1:10" ht="20.25" customHeight="1" thickTop="1">
      <c r="A2" s="29" t="s">
        <v>7</v>
      </c>
      <c r="B2" s="30"/>
      <c r="C2" s="31">
        <v>4</v>
      </c>
      <c r="D2" s="31">
        <v>5</v>
      </c>
      <c r="E2" s="31"/>
      <c r="F2" s="32">
        <v>31</v>
      </c>
      <c r="G2" s="33">
        <f>(+C2+D2)/F2</f>
        <v>0.29032258064516131</v>
      </c>
      <c r="H2" s="41">
        <v>7</v>
      </c>
      <c r="I2" s="3">
        <f>D2-H2</f>
        <v>-2</v>
      </c>
      <c r="J2" s="3">
        <f>F2 -SUM(C2+D2)</f>
        <v>22</v>
      </c>
    </row>
    <row r="3" spans="1:10" ht="16.5" customHeight="1">
      <c r="A3" s="4" t="s">
        <v>70</v>
      </c>
      <c r="B3" s="5"/>
      <c r="C3" s="6">
        <v>0</v>
      </c>
      <c r="D3" s="6">
        <v>0</v>
      </c>
      <c r="E3" s="6"/>
      <c r="F3" s="7">
        <v>7</v>
      </c>
      <c r="G3" s="8">
        <v>0</v>
      </c>
      <c r="H3" s="41">
        <v>0</v>
      </c>
      <c r="I3" s="3">
        <f t="shared" ref="I3:I66" si="0">D3-H3</f>
        <v>0</v>
      </c>
      <c r="J3" s="3">
        <f t="shared" ref="J3:J66" si="1">F3 -SUM(C3+D3)</f>
        <v>7</v>
      </c>
    </row>
    <row r="4" spans="1:10">
      <c r="A4" s="4" t="s">
        <v>63</v>
      </c>
      <c r="B4" s="5" t="s">
        <v>16</v>
      </c>
      <c r="C4" s="6">
        <v>0</v>
      </c>
      <c r="D4" s="6">
        <v>3</v>
      </c>
      <c r="E4" s="6"/>
      <c r="F4" s="7">
        <v>192</v>
      </c>
      <c r="G4" s="8">
        <f t="shared" ref="G4:G70" si="2">(+C4+D4)/F4</f>
        <v>1.5625E-2</v>
      </c>
      <c r="H4" s="41">
        <v>9</v>
      </c>
      <c r="I4" s="3">
        <f t="shared" si="0"/>
        <v>-6</v>
      </c>
      <c r="J4" s="3">
        <f t="shared" si="1"/>
        <v>189</v>
      </c>
    </row>
    <row r="5" spans="1:10">
      <c r="A5" s="4" t="s">
        <v>64</v>
      </c>
      <c r="B5" s="5" t="s">
        <v>16</v>
      </c>
      <c r="C5" s="6">
        <v>1</v>
      </c>
      <c r="D5" s="6">
        <v>0</v>
      </c>
      <c r="E5" s="6"/>
      <c r="F5" s="7">
        <v>289</v>
      </c>
      <c r="G5" s="8">
        <f t="shared" si="2"/>
        <v>3.4602076124567475E-3</v>
      </c>
      <c r="H5" s="42">
        <v>44</v>
      </c>
      <c r="I5" s="3">
        <f t="shared" si="0"/>
        <v>-44</v>
      </c>
      <c r="J5" s="3">
        <f t="shared" si="1"/>
        <v>288</v>
      </c>
    </row>
    <row r="6" spans="1:10">
      <c r="A6" s="4" t="s">
        <v>48</v>
      </c>
      <c r="B6" s="5"/>
      <c r="C6" s="6">
        <v>1</v>
      </c>
      <c r="D6" s="6">
        <v>0</v>
      </c>
      <c r="E6" s="6"/>
      <c r="F6" s="7">
        <v>28</v>
      </c>
      <c r="G6" s="8">
        <f t="shared" si="2"/>
        <v>3.5714285714285712E-2</v>
      </c>
      <c r="H6" s="42">
        <v>0</v>
      </c>
      <c r="I6" s="3">
        <f t="shared" si="0"/>
        <v>0</v>
      </c>
      <c r="J6" s="3">
        <f t="shared" si="1"/>
        <v>27</v>
      </c>
    </row>
    <row r="7" spans="1:10">
      <c r="A7" s="4" t="s">
        <v>65</v>
      </c>
      <c r="B7" s="5" t="s">
        <v>16</v>
      </c>
      <c r="C7" s="6">
        <v>0</v>
      </c>
      <c r="D7" s="6">
        <v>0</v>
      </c>
      <c r="E7" s="6"/>
      <c r="F7" s="7">
        <v>23</v>
      </c>
      <c r="G7" s="8">
        <f t="shared" si="2"/>
        <v>0</v>
      </c>
      <c r="H7" s="42">
        <v>0</v>
      </c>
      <c r="I7" s="3">
        <f t="shared" si="0"/>
        <v>0</v>
      </c>
      <c r="J7" s="3">
        <f t="shared" si="1"/>
        <v>23</v>
      </c>
    </row>
    <row r="8" spans="1:10">
      <c r="A8" s="4" t="s">
        <v>49</v>
      </c>
      <c r="B8" s="5" t="s">
        <v>16</v>
      </c>
      <c r="C8" s="6">
        <v>0</v>
      </c>
      <c r="D8" s="6">
        <v>2</v>
      </c>
      <c r="E8" s="6"/>
      <c r="F8" s="7">
        <v>20</v>
      </c>
      <c r="G8" s="8">
        <f t="shared" si="2"/>
        <v>0.1</v>
      </c>
      <c r="H8" s="42">
        <v>3</v>
      </c>
      <c r="I8" s="3">
        <f t="shared" si="0"/>
        <v>-1</v>
      </c>
      <c r="J8" s="3">
        <f t="shared" si="1"/>
        <v>18</v>
      </c>
    </row>
    <row r="9" spans="1:10">
      <c r="A9" s="4" t="s">
        <v>50</v>
      </c>
      <c r="B9" s="5" t="s">
        <v>16</v>
      </c>
      <c r="C9" s="6">
        <v>0</v>
      </c>
      <c r="D9" s="6">
        <v>0</v>
      </c>
      <c r="E9" s="6"/>
      <c r="F9" s="7">
        <v>28</v>
      </c>
      <c r="G9" s="8">
        <f t="shared" si="2"/>
        <v>0</v>
      </c>
      <c r="H9" s="42">
        <v>0</v>
      </c>
      <c r="I9" s="3">
        <f t="shared" si="0"/>
        <v>0</v>
      </c>
      <c r="J9" s="3">
        <f t="shared" si="1"/>
        <v>28</v>
      </c>
    </row>
    <row r="10" spans="1:10">
      <c r="A10" s="4" t="s">
        <v>66</v>
      </c>
      <c r="B10" s="5" t="s">
        <v>16</v>
      </c>
      <c r="C10" s="6">
        <v>0</v>
      </c>
      <c r="D10" s="6">
        <v>8</v>
      </c>
      <c r="E10" s="6"/>
      <c r="F10" s="7">
        <v>332</v>
      </c>
      <c r="G10" s="8">
        <f t="shared" si="2"/>
        <v>2.4096385542168676E-2</v>
      </c>
      <c r="H10" s="42">
        <v>0</v>
      </c>
      <c r="I10" s="3">
        <f t="shared" si="0"/>
        <v>8</v>
      </c>
      <c r="J10" s="3">
        <f t="shared" si="1"/>
        <v>324</v>
      </c>
    </row>
    <row r="11" spans="1:10">
      <c r="A11" s="4" t="s">
        <v>13</v>
      </c>
      <c r="B11" s="5"/>
      <c r="C11" s="6">
        <v>0</v>
      </c>
      <c r="D11" s="6">
        <v>0</v>
      </c>
      <c r="E11" s="6"/>
      <c r="F11" s="7">
        <v>6</v>
      </c>
      <c r="G11" s="8">
        <f t="shared" si="2"/>
        <v>0</v>
      </c>
      <c r="H11" s="42">
        <v>0</v>
      </c>
      <c r="I11" s="3">
        <f t="shared" si="0"/>
        <v>0</v>
      </c>
      <c r="J11" s="3">
        <f t="shared" si="1"/>
        <v>6</v>
      </c>
    </row>
    <row r="12" spans="1:10">
      <c r="A12" s="4" t="s">
        <v>46</v>
      </c>
      <c r="B12" s="5" t="s">
        <v>16</v>
      </c>
      <c r="C12" s="6">
        <v>0</v>
      </c>
      <c r="D12" s="6">
        <v>0</v>
      </c>
      <c r="E12" s="6"/>
      <c r="F12" s="7">
        <v>1</v>
      </c>
      <c r="G12" s="8">
        <f t="shared" si="2"/>
        <v>0</v>
      </c>
      <c r="H12" s="42">
        <v>0</v>
      </c>
      <c r="I12" s="3">
        <f t="shared" si="0"/>
        <v>0</v>
      </c>
      <c r="J12" s="3">
        <f t="shared" si="1"/>
        <v>1</v>
      </c>
    </row>
    <row r="13" spans="1:10">
      <c r="A13" s="4" t="s">
        <v>51</v>
      </c>
      <c r="B13" s="5" t="s">
        <v>16</v>
      </c>
      <c r="C13" s="6">
        <v>0</v>
      </c>
      <c r="D13" s="6">
        <v>1</v>
      </c>
      <c r="E13" s="6"/>
      <c r="F13" s="7">
        <v>86</v>
      </c>
      <c r="G13" s="8">
        <f t="shared" si="2"/>
        <v>1.1627906976744186E-2</v>
      </c>
      <c r="H13" s="42">
        <v>0</v>
      </c>
      <c r="I13" s="3">
        <f t="shared" si="0"/>
        <v>1</v>
      </c>
      <c r="J13" s="3">
        <f t="shared" si="1"/>
        <v>85</v>
      </c>
    </row>
    <row r="14" spans="1:10">
      <c r="A14" s="4" t="s">
        <v>9</v>
      </c>
      <c r="B14" s="5" t="s">
        <v>16</v>
      </c>
      <c r="C14" s="6">
        <v>0</v>
      </c>
      <c r="D14" s="6">
        <v>7</v>
      </c>
      <c r="E14" s="6"/>
      <c r="F14" s="7">
        <v>120</v>
      </c>
      <c r="G14" s="8">
        <f t="shared" si="2"/>
        <v>5.8333333333333334E-2</v>
      </c>
      <c r="H14" s="42">
        <v>0</v>
      </c>
      <c r="I14" s="3">
        <f t="shared" si="0"/>
        <v>7</v>
      </c>
      <c r="J14" s="3">
        <f t="shared" si="1"/>
        <v>113</v>
      </c>
    </row>
    <row r="15" spans="1:10">
      <c r="A15" s="4" t="s">
        <v>4</v>
      </c>
      <c r="B15" s="5" t="s">
        <v>16</v>
      </c>
      <c r="C15" s="6">
        <v>0</v>
      </c>
      <c r="D15" s="6">
        <v>0</v>
      </c>
      <c r="E15" s="6"/>
      <c r="F15" s="7">
        <v>25</v>
      </c>
      <c r="G15" s="8">
        <f t="shared" si="2"/>
        <v>0</v>
      </c>
      <c r="H15" s="42">
        <v>0</v>
      </c>
      <c r="I15" s="3">
        <f t="shared" si="0"/>
        <v>0</v>
      </c>
      <c r="J15" s="3">
        <f t="shared" si="1"/>
        <v>25</v>
      </c>
    </row>
    <row r="16" spans="1:10">
      <c r="A16" s="4" t="s">
        <v>52</v>
      </c>
      <c r="B16" s="5" t="s">
        <v>16</v>
      </c>
      <c r="C16" s="6">
        <v>0</v>
      </c>
      <c r="D16" s="6">
        <v>2</v>
      </c>
      <c r="E16" s="6"/>
      <c r="F16" s="7">
        <v>172</v>
      </c>
      <c r="G16" s="8">
        <f t="shared" si="2"/>
        <v>1.1627906976744186E-2</v>
      </c>
      <c r="H16" s="42">
        <v>0</v>
      </c>
      <c r="I16" s="3">
        <f t="shared" si="0"/>
        <v>2</v>
      </c>
      <c r="J16" s="3">
        <f t="shared" si="1"/>
        <v>170</v>
      </c>
    </row>
    <row r="17" spans="1:10">
      <c r="A17" s="4" t="s">
        <v>53</v>
      </c>
      <c r="B17" s="5" t="s">
        <v>16</v>
      </c>
      <c r="C17" s="6">
        <v>1</v>
      </c>
      <c r="D17" s="6">
        <v>0</v>
      </c>
      <c r="E17" s="6"/>
      <c r="F17" s="7">
        <v>80</v>
      </c>
      <c r="G17" s="8">
        <f t="shared" si="2"/>
        <v>1.2500000000000001E-2</v>
      </c>
      <c r="H17" s="42">
        <v>0</v>
      </c>
      <c r="I17" s="3">
        <f t="shared" si="0"/>
        <v>0</v>
      </c>
      <c r="J17" s="3">
        <f t="shared" si="1"/>
        <v>79</v>
      </c>
    </row>
    <row r="18" spans="1:10">
      <c r="A18" s="4" t="s">
        <v>67</v>
      </c>
      <c r="B18" s="5" t="s">
        <v>16</v>
      </c>
      <c r="C18" s="6">
        <v>1</v>
      </c>
      <c r="D18" s="6">
        <v>1</v>
      </c>
      <c r="E18" s="6"/>
      <c r="F18" s="7">
        <v>367</v>
      </c>
      <c r="G18" s="8">
        <f t="shared" si="2"/>
        <v>5.4495912806539508E-3</v>
      </c>
      <c r="H18" s="42">
        <v>0</v>
      </c>
      <c r="I18" s="3">
        <f t="shared" si="0"/>
        <v>1</v>
      </c>
      <c r="J18" s="3">
        <f t="shared" si="1"/>
        <v>365</v>
      </c>
    </row>
    <row r="19" spans="1:10">
      <c r="A19" s="4" t="s">
        <v>68</v>
      </c>
      <c r="B19" s="5" t="s">
        <v>16</v>
      </c>
      <c r="C19" s="6">
        <v>0</v>
      </c>
      <c r="D19" s="6">
        <v>2</v>
      </c>
      <c r="E19" s="6"/>
      <c r="F19" s="7">
        <v>53</v>
      </c>
      <c r="G19" s="8">
        <f t="shared" si="2"/>
        <v>3.7735849056603772E-2</v>
      </c>
      <c r="H19" s="42">
        <v>1</v>
      </c>
      <c r="I19" s="3">
        <f t="shared" si="0"/>
        <v>1</v>
      </c>
      <c r="J19" s="3">
        <f t="shared" si="1"/>
        <v>51</v>
      </c>
    </row>
    <row r="20" spans="1:10">
      <c r="A20" s="4" t="s">
        <v>54</v>
      </c>
      <c r="B20" s="5" t="s">
        <v>16</v>
      </c>
      <c r="C20" s="6">
        <v>1</v>
      </c>
      <c r="D20" s="6">
        <v>1</v>
      </c>
      <c r="E20" s="6"/>
      <c r="F20" s="7">
        <v>104</v>
      </c>
      <c r="G20" s="8">
        <f t="shared" si="2"/>
        <v>1.9230769230769232E-2</v>
      </c>
      <c r="H20" s="42">
        <v>0</v>
      </c>
      <c r="I20" s="3">
        <f t="shared" si="0"/>
        <v>1</v>
      </c>
      <c r="J20" s="3">
        <f t="shared" si="1"/>
        <v>102</v>
      </c>
    </row>
    <row r="21" spans="1:10">
      <c r="A21" s="4" t="s">
        <v>8</v>
      </c>
      <c r="B21" s="5" t="s">
        <v>16</v>
      </c>
      <c r="C21" s="6">
        <v>1</v>
      </c>
      <c r="D21" s="6">
        <v>4</v>
      </c>
      <c r="E21" s="6"/>
      <c r="F21" s="7">
        <v>241</v>
      </c>
      <c r="G21" s="8">
        <f t="shared" si="2"/>
        <v>2.0746887966804978E-2</v>
      </c>
      <c r="H21" s="42">
        <v>0</v>
      </c>
      <c r="I21" s="3">
        <f t="shared" si="0"/>
        <v>4</v>
      </c>
      <c r="J21" s="3">
        <f t="shared" si="1"/>
        <v>236</v>
      </c>
    </row>
    <row r="22" spans="1:10">
      <c r="A22" s="4" t="s">
        <v>3</v>
      </c>
      <c r="B22" s="5" t="s">
        <v>16</v>
      </c>
      <c r="C22" s="6">
        <v>0</v>
      </c>
      <c r="D22" s="6">
        <v>3</v>
      </c>
      <c r="E22" s="6"/>
      <c r="F22" s="7">
        <v>157</v>
      </c>
      <c r="G22" s="8">
        <f t="shared" si="2"/>
        <v>1.9108280254777069E-2</v>
      </c>
      <c r="H22" s="42">
        <v>42</v>
      </c>
      <c r="I22" s="3">
        <f t="shared" si="0"/>
        <v>-39</v>
      </c>
      <c r="J22" s="3">
        <f t="shared" si="1"/>
        <v>154</v>
      </c>
    </row>
    <row r="23" spans="1:10">
      <c r="A23" s="4" t="s">
        <v>55</v>
      </c>
      <c r="B23" s="5" t="s">
        <v>16</v>
      </c>
      <c r="C23" s="6">
        <v>0</v>
      </c>
      <c r="D23" s="6">
        <v>7</v>
      </c>
      <c r="E23" s="6"/>
      <c r="F23" s="7">
        <v>294</v>
      </c>
      <c r="G23" s="8">
        <f t="shared" si="2"/>
        <v>2.3809523809523808E-2</v>
      </c>
      <c r="H23" s="42">
        <v>0</v>
      </c>
      <c r="I23" s="3">
        <f t="shared" si="0"/>
        <v>7</v>
      </c>
      <c r="J23" s="3">
        <f t="shared" si="1"/>
        <v>287</v>
      </c>
    </row>
    <row r="24" spans="1:10">
      <c r="A24" s="24" t="s">
        <v>56</v>
      </c>
      <c r="B24" s="5" t="s">
        <v>16</v>
      </c>
      <c r="C24" s="6">
        <v>1</v>
      </c>
      <c r="D24" s="6">
        <f>3+3+1</f>
        <v>7</v>
      </c>
      <c r="E24" s="6"/>
      <c r="F24" s="7">
        <v>412</v>
      </c>
      <c r="G24" s="8">
        <f t="shared" si="2"/>
        <v>1.9417475728155338E-2</v>
      </c>
      <c r="H24" s="42">
        <v>23</v>
      </c>
      <c r="I24" s="3">
        <f t="shared" si="0"/>
        <v>-16</v>
      </c>
      <c r="J24" s="3">
        <f t="shared" si="1"/>
        <v>404</v>
      </c>
    </row>
    <row r="25" spans="1:10">
      <c r="A25" s="9" t="s">
        <v>85</v>
      </c>
      <c r="B25" s="5" t="s">
        <v>16</v>
      </c>
      <c r="C25" s="6">
        <v>0</v>
      </c>
      <c r="D25" s="10">
        <v>3</v>
      </c>
      <c r="E25" s="10"/>
      <c r="F25" s="11"/>
      <c r="G25" s="8"/>
      <c r="H25" s="42">
        <v>0</v>
      </c>
      <c r="I25" s="3">
        <f t="shared" si="0"/>
        <v>3</v>
      </c>
      <c r="J25" s="3">
        <v>0</v>
      </c>
    </row>
    <row r="26" spans="1:10">
      <c r="A26" s="9" t="s">
        <v>84</v>
      </c>
      <c r="B26" s="5" t="s">
        <v>16</v>
      </c>
      <c r="C26" s="6">
        <v>0</v>
      </c>
      <c r="D26" s="10">
        <v>1</v>
      </c>
      <c r="E26" s="10"/>
      <c r="F26" s="11"/>
      <c r="G26" s="8"/>
      <c r="H26" s="42">
        <v>0</v>
      </c>
      <c r="I26" s="3">
        <f t="shared" si="0"/>
        <v>1</v>
      </c>
      <c r="J26" s="3">
        <v>0</v>
      </c>
    </row>
    <row r="27" spans="1:10">
      <c r="A27" s="9" t="s">
        <v>45</v>
      </c>
      <c r="B27" s="5" t="s">
        <v>16</v>
      </c>
      <c r="C27" s="6">
        <v>0</v>
      </c>
      <c r="D27" s="6">
        <v>4</v>
      </c>
      <c r="E27" s="6"/>
      <c r="F27" s="7">
        <v>268</v>
      </c>
      <c r="G27" s="8">
        <f t="shared" si="2"/>
        <v>1.4925373134328358E-2</v>
      </c>
      <c r="H27" s="42">
        <v>41</v>
      </c>
      <c r="I27" s="3">
        <f t="shared" si="0"/>
        <v>-37</v>
      </c>
      <c r="J27" s="3">
        <f t="shared" si="1"/>
        <v>264</v>
      </c>
    </row>
    <row r="28" spans="1:10">
      <c r="A28" s="9" t="s">
        <v>86</v>
      </c>
      <c r="B28" s="5" t="s">
        <v>16</v>
      </c>
      <c r="C28" s="6">
        <v>0</v>
      </c>
      <c r="D28" s="6">
        <v>1</v>
      </c>
      <c r="E28" s="6"/>
      <c r="F28" s="6"/>
      <c r="G28" s="8"/>
      <c r="H28" s="42">
        <v>0</v>
      </c>
      <c r="I28" s="3">
        <f t="shared" si="0"/>
        <v>1</v>
      </c>
      <c r="J28" s="3">
        <v>0</v>
      </c>
    </row>
    <row r="29" spans="1:10">
      <c r="A29" s="9" t="s">
        <v>44</v>
      </c>
      <c r="B29" s="5" t="s">
        <v>16</v>
      </c>
      <c r="C29" s="6">
        <v>0</v>
      </c>
      <c r="D29" s="10">
        <v>3</v>
      </c>
      <c r="E29" s="10"/>
      <c r="F29" s="12">
        <v>15</v>
      </c>
      <c r="G29" s="8">
        <f t="shared" si="2"/>
        <v>0.2</v>
      </c>
      <c r="H29" s="42">
        <v>0</v>
      </c>
      <c r="I29" s="3">
        <f t="shared" si="0"/>
        <v>3</v>
      </c>
      <c r="J29" s="3">
        <f t="shared" si="1"/>
        <v>12</v>
      </c>
    </row>
    <row r="30" spans="1:10">
      <c r="A30" s="9" t="s">
        <v>43</v>
      </c>
      <c r="B30" s="5" t="s">
        <v>16</v>
      </c>
      <c r="C30" s="6">
        <v>0</v>
      </c>
      <c r="D30" s="6">
        <v>2</v>
      </c>
      <c r="E30" s="6"/>
      <c r="F30" s="7">
        <v>138</v>
      </c>
      <c r="G30" s="8">
        <f t="shared" si="2"/>
        <v>1.4492753623188406E-2</v>
      </c>
      <c r="H30" s="42">
        <v>0</v>
      </c>
      <c r="I30" s="3">
        <f t="shared" si="0"/>
        <v>2</v>
      </c>
      <c r="J30" s="3">
        <f t="shared" si="1"/>
        <v>136</v>
      </c>
    </row>
    <row r="31" spans="1:10">
      <c r="A31" s="9" t="s">
        <v>10</v>
      </c>
      <c r="B31" s="5" t="s">
        <v>16</v>
      </c>
      <c r="C31" s="6">
        <v>0</v>
      </c>
      <c r="D31" s="6">
        <v>3</v>
      </c>
      <c r="E31" s="6"/>
      <c r="F31" s="7">
        <f>219-15</f>
        <v>204</v>
      </c>
      <c r="G31" s="8">
        <f t="shared" si="2"/>
        <v>1.4705882352941176E-2</v>
      </c>
      <c r="H31" s="42">
        <v>37</v>
      </c>
      <c r="I31" s="3">
        <f t="shared" si="0"/>
        <v>-34</v>
      </c>
      <c r="J31" s="3">
        <f t="shared" si="1"/>
        <v>201</v>
      </c>
    </row>
    <row r="32" spans="1:10">
      <c r="A32" s="9" t="s">
        <v>87</v>
      </c>
      <c r="B32" s="5" t="s">
        <v>16</v>
      </c>
      <c r="C32" s="6">
        <v>0</v>
      </c>
      <c r="D32" s="6">
        <v>1</v>
      </c>
      <c r="E32" s="6"/>
      <c r="F32" s="13"/>
      <c r="G32" s="8"/>
      <c r="H32" s="42">
        <v>0</v>
      </c>
      <c r="I32" s="3">
        <f t="shared" si="0"/>
        <v>1</v>
      </c>
      <c r="J32" s="3">
        <v>0</v>
      </c>
    </row>
    <row r="33" spans="1:10">
      <c r="A33" s="9" t="s">
        <v>88</v>
      </c>
      <c r="B33" s="5" t="s">
        <v>16</v>
      </c>
      <c r="C33" s="6"/>
      <c r="D33" s="6">
        <v>1</v>
      </c>
      <c r="E33" s="6"/>
      <c r="F33" s="13"/>
      <c r="G33" s="8"/>
      <c r="H33" s="42">
        <v>0</v>
      </c>
      <c r="I33" s="3">
        <f t="shared" si="0"/>
        <v>1</v>
      </c>
      <c r="J33" s="3">
        <v>0</v>
      </c>
    </row>
    <row r="34" spans="1:10">
      <c r="A34" s="9" t="s">
        <v>42</v>
      </c>
      <c r="B34" s="5" t="s">
        <v>16</v>
      </c>
      <c r="C34" s="6">
        <v>0</v>
      </c>
      <c r="D34" s="6">
        <v>8</v>
      </c>
      <c r="E34" s="6"/>
      <c r="F34" s="7">
        <v>320</v>
      </c>
      <c r="G34" s="8">
        <f t="shared" si="2"/>
        <v>2.5000000000000001E-2</v>
      </c>
      <c r="H34" s="42">
        <v>12</v>
      </c>
      <c r="I34" s="3">
        <f t="shared" si="0"/>
        <v>-4</v>
      </c>
      <c r="J34" s="3">
        <f t="shared" si="1"/>
        <v>312</v>
      </c>
    </row>
    <row r="35" spans="1:10">
      <c r="A35" s="9" t="s">
        <v>41</v>
      </c>
      <c r="B35" s="5" t="s">
        <v>16</v>
      </c>
      <c r="C35" s="6">
        <v>0</v>
      </c>
      <c r="D35" s="6">
        <v>3</v>
      </c>
      <c r="E35" s="6"/>
      <c r="F35" s="7">
        <v>58</v>
      </c>
      <c r="G35" s="8">
        <f t="shared" si="2"/>
        <v>5.1724137931034482E-2</v>
      </c>
      <c r="H35" s="42">
        <v>0</v>
      </c>
      <c r="I35" s="3">
        <f t="shared" si="0"/>
        <v>3</v>
      </c>
      <c r="J35" s="3">
        <f t="shared" si="1"/>
        <v>55</v>
      </c>
    </row>
    <row r="36" spans="1:10">
      <c r="A36" s="9" t="s">
        <v>40</v>
      </c>
      <c r="B36" s="5" t="s">
        <v>16</v>
      </c>
      <c r="C36" s="6">
        <v>0</v>
      </c>
      <c r="D36" s="6">
        <v>6</v>
      </c>
      <c r="E36" s="6"/>
      <c r="F36" s="7">
        <v>52</v>
      </c>
      <c r="G36" s="8">
        <f t="shared" si="2"/>
        <v>0.11538461538461539</v>
      </c>
      <c r="H36" s="42">
        <v>0</v>
      </c>
      <c r="I36" s="3">
        <f t="shared" si="0"/>
        <v>6</v>
      </c>
      <c r="J36" s="3">
        <f t="shared" si="1"/>
        <v>46</v>
      </c>
    </row>
    <row r="37" spans="1:10">
      <c r="A37" s="24" t="s">
        <v>57</v>
      </c>
      <c r="B37" s="5" t="s">
        <v>16</v>
      </c>
      <c r="C37" s="6">
        <v>0</v>
      </c>
      <c r="D37" s="6">
        <v>1</v>
      </c>
      <c r="E37" s="6"/>
      <c r="F37" s="7">
        <v>493</v>
      </c>
      <c r="G37" s="8">
        <f t="shared" si="2"/>
        <v>2.0283975659229209E-3</v>
      </c>
      <c r="H37" s="42">
        <v>0</v>
      </c>
      <c r="I37" s="3">
        <f t="shared" si="0"/>
        <v>1</v>
      </c>
      <c r="J37" s="3">
        <f t="shared" si="1"/>
        <v>492</v>
      </c>
    </row>
    <row r="38" spans="1:10">
      <c r="A38" s="9" t="s">
        <v>69</v>
      </c>
      <c r="B38" s="5" t="s">
        <v>16</v>
      </c>
      <c r="C38" s="6">
        <v>0</v>
      </c>
      <c r="D38" s="6">
        <v>1</v>
      </c>
      <c r="E38" s="6"/>
      <c r="F38" s="7">
        <v>270</v>
      </c>
      <c r="G38" s="8">
        <f t="shared" si="2"/>
        <v>3.7037037037037038E-3</v>
      </c>
      <c r="H38" s="42">
        <v>1</v>
      </c>
      <c r="I38" s="3">
        <f t="shared" si="0"/>
        <v>0</v>
      </c>
      <c r="J38" s="3">
        <f t="shared" si="1"/>
        <v>269</v>
      </c>
    </row>
    <row r="39" spans="1:10">
      <c r="A39" s="24" t="s">
        <v>58</v>
      </c>
      <c r="B39" s="5" t="s">
        <v>16</v>
      </c>
      <c r="C39" s="6">
        <v>0</v>
      </c>
      <c r="D39" s="6">
        <v>4</v>
      </c>
      <c r="E39" s="6"/>
      <c r="F39" s="7">
        <v>168</v>
      </c>
      <c r="G39" s="8">
        <f t="shared" si="2"/>
        <v>2.3809523809523808E-2</v>
      </c>
      <c r="H39" s="42">
        <v>5</v>
      </c>
      <c r="I39" s="3">
        <f t="shared" si="0"/>
        <v>-1</v>
      </c>
      <c r="J39" s="3">
        <f t="shared" si="1"/>
        <v>164</v>
      </c>
    </row>
    <row r="40" spans="1:10">
      <c r="A40" s="9" t="s">
        <v>11</v>
      </c>
      <c r="B40" s="5" t="s">
        <v>16</v>
      </c>
      <c r="C40" s="6">
        <v>0</v>
      </c>
      <c r="D40" s="6">
        <v>1</v>
      </c>
      <c r="E40" s="6"/>
      <c r="F40" s="7">
        <v>685</v>
      </c>
      <c r="G40" s="8">
        <f t="shared" si="2"/>
        <v>1.4598540145985401E-3</v>
      </c>
      <c r="H40" s="42">
        <v>8</v>
      </c>
      <c r="I40" s="3">
        <f t="shared" si="0"/>
        <v>-7</v>
      </c>
      <c r="J40" s="3">
        <f t="shared" si="1"/>
        <v>684</v>
      </c>
    </row>
    <row r="41" spans="1:10">
      <c r="A41" s="9" t="s">
        <v>62</v>
      </c>
      <c r="B41" s="5" t="s">
        <v>16</v>
      </c>
      <c r="C41" s="6">
        <v>0</v>
      </c>
      <c r="D41" s="6">
        <v>12</v>
      </c>
      <c r="E41" s="6"/>
      <c r="F41" s="7">
        <v>93</v>
      </c>
      <c r="G41" s="8">
        <f t="shared" si="2"/>
        <v>0.12903225806451613</v>
      </c>
      <c r="H41" s="42">
        <v>12</v>
      </c>
      <c r="I41" s="3">
        <f t="shared" si="0"/>
        <v>0</v>
      </c>
      <c r="J41" s="3">
        <f t="shared" si="1"/>
        <v>81</v>
      </c>
    </row>
    <row r="42" spans="1:10">
      <c r="A42" s="9" t="s">
        <v>12</v>
      </c>
      <c r="B42" s="5" t="s">
        <v>16</v>
      </c>
      <c r="C42" s="6">
        <v>0</v>
      </c>
      <c r="D42" s="6">
        <v>2</v>
      </c>
      <c r="E42" s="6"/>
      <c r="F42" s="7">
        <v>13</v>
      </c>
      <c r="G42" s="8">
        <f t="shared" si="2"/>
        <v>0.15384615384615385</v>
      </c>
      <c r="H42" s="42">
        <v>3</v>
      </c>
      <c r="I42" s="3">
        <f t="shared" si="0"/>
        <v>-1</v>
      </c>
      <c r="J42" s="3">
        <f t="shared" si="1"/>
        <v>11</v>
      </c>
    </row>
    <row r="43" spans="1:10">
      <c r="A43" s="24" t="s">
        <v>60</v>
      </c>
      <c r="B43" s="5" t="s">
        <v>16</v>
      </c>
      <c r="C43" s="6">
        <v>0</v>
      </c>
      <c r="D43" s="6">
        <v>9</v>
      </c>
      <c r="E43" s="6"/>
      <c r="F43" s="7">
        <v>191</v>
      </c>
      <c r="G43" s="8">
        <f>(+C43+D43)/F43</f>
        <v>4.712041884816754E-2</v>
      </c>
      <c r="H43" s="42">
        <v>11</v>
      </c>
      <c r="I43" s="3">
        <f t="shared" si="0"/>
        <v>-2</v>
      </c>
      <c r="J43" s="3">
        <f t="shared" si="1"/>
        <v>182</v>
      </c>
    </row>
    <row r="44" spans="1:10">
      <c r="A44" s="9" t="s">
        <v>39</v>
      </c>
      <c r="B44" s="5" t="s">
        <v>16</v>
      </c>
      <c r="C44" s="6">
        <v>0</v>
      </c>
      <c r="D44" s="6">
        <f>5+1</f>
        <v>6</v>
      </c>
      <c r="E44" s="6"/>
      <c r="F44" s="7">
        <f>262</f>
        <v>262</v>
      </c>
      <c r="G44" s="8">
        <f>(+C44+D44)/F44</f>
        <v>2.2900763358778626E-2</v>
      </c>
      <c r="H44" s="42">
        <v>5</v>
      </c>
      <c r="I44" s="3">
        <f t="shared" si="0"/>
        <v>1</v>
      </c>
      <c r="J44" s="3">
        <f t="shared" si="1"/>
        <v>256</v>
      </c>
    </row>
    <row r="45" spans="1:10" ht="21.75" customHeight="1">
      <c r="A45" s="24" t="s">
        <v>59</v>
      </c>
      <c r="B45" s="5" t="s">
        <v>16</v>
      </c>
      <c r="C45" s="6">
        <v>1</v>
      </c>
      <c r="D45" s="6">
        <v>1</v>
      </c>
      <c r="E45" s="6"/>
      <c r="F45" s="7">
        <v>461</v>
      </c>
      <c r="G45" s="8">
        <f t="shared" si="2"/>
        <v>4.3383947939262474E-3</v>
      </c>
      <c r="H45" s="42">
        <v>1</v>
      </c>
      <c r="I45" s="3">
        <f t="shared" si="0"/>
        <v>0</v>
      </c>
      <c r="J45" s="3">
        <f t="shared" si="1"/>
        <v>459</v>
      </c>
    </row>
    <row r="46" spans="1:10">
      <c r="A46" s="9" t="s">
        <v>38</v>
      </c>
      <c r="B46" s="5" t="s">
        <v>16</v>
      </c>
      <c r="C46" s="6">
        <v>0</v>
      </c>
      <c r="D46" s="6">
        <v>7</v>
      </c>
      <c r="E46" s="6"/>
      <c r="F46" s="7">
        <v>218</v>
      </c>
      <c r="G46" s="8">
        <f t="shared" si="2"/>
        <v>3.2110091743119268E-2</v>
      </c>
      <c r="H46" s="42">
        <v>24</v>
      </c>
      <c r="I46" s="3">
        <f t="shared" si="0"/>
        <v>-17</v>
      </c>
      <c r="J46" s="3">
        <f t="shared" si="1"/>
        <v>211</v>
      </c>
    </row>
    <row r="47" spans="1:10">
      <c r="A47" s="9" t="s">
        <v>37</v>
      </c>
      <c r="B47" s="5" t="s">
        <v>16</v>
      </c>
      <c r="C47" s="6">
        <v>0</v>
      </c>
      <c r="D47" s="6">
        <f>6+1</f>
        <v>7</v>
      </c>
      <c r="E47" s="6"/>
      <c r="F47" s="7">
        <v>387</v>
      </c>
      <c r="G47" s="8">
        <f t="shared" si="2"/>
        <v>1.8087855297157621E-2</v>
      </c>
      <c r="H47" s="42">
        <v>10</v>
      </c>
      <c r="I47" s="3">
        <f t="shared" si="0"/>
        <v>-3</v>
      </c>
      <c r="J47" s="3">
        <f t="shared" si="1"/>
        <v>380</v>
      </c>
    </row>
    <row r="48" spans="1:10">
      <c r="A48" s="9" t="s">
        <v>36</v>
      </c>
      <c r="B48" s="5" t="s">
        <v>16</v>
      </c>
      <c r="C48" s="6">
        <v>0</v>
      </c>
      <c r="D48" s="6">
        <v>0</v>
      </c>
      <c r="E48" s="6"/>
      <c r="F48" s="7">
        <v>4</v>
      </c>
      <c r="G48" s="8">
        <f t="shared" si="2"/>
        <v>0</v>
      </c>
      <c r="H48" s="42">
        <v>0</v>
      </c>
      <c r="I48" s="3">
        <f t="shared" si="0"/>
        <v>0</v>
      </c>
      <c r="J48" s="3">
        <f t="shared" si="1"/>
        <v>4</v>
      </c>
    </row>
    <row r="49" spans="1:10">
      <c r="A49" s="9" t="s">
        <v>35</v>
      </c>
      <c r="B49" s="5" t="s">
        <v>16</v>
      </c>
      <c r="C49" s="6">
        <v>0</v>
      </c>
      <c r="D49" s="6">
        <v>2</v>
      </c>
      <c r="E49" s="6"/>
      <c r="F49" s="7">
        <v>25</v>
      </c>
      <c r="G49" s="8">
        <f t="shared" si="2"/>
        <v>0.08</v>
      </c>
      <c r="H49" s="42">
        <v>0</v>
      </c>
      <c r="I49" s="3">
        <f t="shared" si="0"/>
        <v>2</v>
      </c>
      <c r="J49" s="3">
        <f t="shared" si="1"/>
        <v>23</v>
      </c>
    </row>
    <row r="50" spans="1:10">
      <c r="A50" s="9" t="s">
        <v>34</v>
      </c>
      <c r="B50" s="5" t="s">
        <v>16</v>
      </c>
      <c r="C50" s="6">
        <v>0</v>
      </c>
      <c r="D50" s="6">
        <v>2</v>
      </c>
      <c r="E50" s="6"/>
      <c r="F50" s="7">
        <v>22</v>
      </c>
      <c r="G50" s="8">
        <f t="shared" si="2"/>
        <v>9.0909090909090912E-2</v>
      </c>
      <c r="H50" s="42">
        <v>0</v>
      </c>
      <c r="I50" s="3">
        <f t="shared" si="0"/>
        <v>2</v>
      </c>
      <c r="J50" s="3">
        <f t="shared" si="1"/>
        <v>20</v>
      </c>
    </row>
    <row r="51" spans="1:10">
      <c r="A51" s="9" t="s">
        <v>33</v>
      </c>
      <c r="B51" s="5" t="s">
        <v>16</v>
      </c>
      <c r="C51" s="6">
        <v>0</v>
      </c>
      <c r="D51" s="6">
        <f>1+1</f>
        <v>2</v>
      </c>
      <c r="E51" s="6"/>
      <c r="F51" s="7">
        <v>25</v>
      </c>
      <c r="G51" s="8">
        <f t="shared" si="2"/>
        <v>0.08</v>
      </c>
      <c r="H51" s="42">
        <v>0</v>
      </c>
      <c r="I51" s="3">
        <f t="shared" si="0"/>
        <v>2</v>
      </c>
      <c r="J51" s="3">
        <f t="shared" si="1"/>
        <v>23</v>
      </c>
    </row>
    <row r="52" spans="1:10">
      <c r="A52" s="9" t="s">
        <v>32</v>
      </c>
      <c r="B52" s="5" t="s">
        <v>16</v>
      </c>
      <c r="C52" s="6">
        <v>0</v>
      </c>
      <c r="D52" s="6">
        <v>1</v>
      </c>
      <c r="E52" s="6"/>
      <c r="F52" s="7">
        <v>16</v>
      </c>
      <c r="G52" s="8">
        <f t="shared" si="2"/>
        <v>6.25E-2</v>
      </c>
      <c r="H52" s="42">
        <v>0</v>
      </c>
      <c r="I52" s="3">
        <f t="shared" si="0"/>
        <v>1</v>
      </c>
      <c r="J52" s="3">
        <f t="shared" si="1"/>
        <v>15</v>
      </c>
    </row>
    <row r="53" spans="1:10">
      <c r="A53" s="9" t="s">
        <v>31</v>
      </c>
      <c r="B53" s="5" t="s">
        <v>16</v>
      </c>
      <c r="C53" s="6">
        <v>0</v>
      </c>
      <c r="D53" s="6">
        <v>2</v>
      </c>
      <c r="E53" s="6"/>
      <c r="F53" s="7">
        <v>32</v>
      </c>
      <c r="G53" s="8">
        <f t="shared" si="2"/>
        <v>6.25E-2</v>
      </c>
      <c r="H53" s="42">
        <v>0</v>
      </c>
      <c r="I53" s="3">
        <f t="shared" si="0"/>
        <v>2</v>
      </c>
      <c r="J53" s="3">
        <f t="shared" si="1"/>
        <v>30</v>
      </c>
    </row>
    <row r="54" spans="1:10">
      <c r="A54" s="9" t="s">
        <v>30</v>
      </c>
      <c r="B54" s="5" t="s">
        <v>16</v>
      </c>
      <c r="C54" s="6">
        <v>0</v>
      </c>
      <c r="D54" s="6">
        <v>2</v>
      </c>
      <c r="E54" s="6"/>
      <c r="F54" s="7">
        <v>10</v>
      </c>
      <c r="G54" s="8">
        <f t="shared" si="2"/>
        <v>0.2</v>
      </c>
      <c r="H54" s="42">
        <v>0</v>
      </c>
      <c r="I54" s="3">
        <f t="shared" si="0"/>
        <v>2</v>
      </c>
      <c r="J54" s="3">
        <f t="shared" si="1"/>
        <v>8</v>
      </c>
    </row>
    <row r="55" spans="1:10">
      <c r="A55" s="9" t="s">
        <v>5</v>
      </c>
      <c r="B55" s="5" t="s">
        <v>16</v>
      </c>
      <c r="C55" s="6">
        <v>0</v>
      </c>
      <c r="D55" s="6">
        <v>2</v>
      </c>
      <c r="E55" s="6"/>
      <c r="F55" s="7">
        <v>15</v>
      </c>
      <c r="G55" s="8">
        <f t="shared" si="2"/>
        <v>0.13333333333333333</v>
      </c>
      <c r="H55" s="42">
        <v>0</v>
      </c>
      <c r="I55" s="3">
        <f t="shared" si="0"/>
        <v>2</v>
      </c>
      <c r="J55" s="3">
        <f t="shared" si="1"/>
        <v>13</v>
      </c>
    </row>
    <row r="56" spans="1:10">
      <c r="A56" s="9" t="s">
        <v>29</v>
      </c>
      <c r="B56" s="5" t="s">
        <v>16</v>
      </c>
      <c r="C56" s="6">
        <v>0</v>
      </c>
      <c r="D56" s="6">
        <v>2</v>
      </c>
      <c r="E56" s="6"/>
      <c r="F56" s="7">
        <v>12</v>
      </c>
      <c r="G56" s="8">
        <f t="shared" si="2"/>
        <v>0.16666666666666666</v>
      </c>
      <c r="H56" s="42">
        <v>0</v>
      </c>
      <c r="I56" s="3">
        <f t="shared" si="0"/>
        <v>2</v>
      </c>
      <c r="J56" s="3">
        <f t="shared" si="1"/>
        <v>10</v>
      </c>
    </row>
    <row r="57" spans="1:10" ht="14.25">
      <c r="A57" s="53" t="s">
        <v>71</v>
      </c>
      <c r="B57" s="54"/>
      <c r="C57" s="21">
        <f>SUM(C2:C56)</f>
        <v>12</v>
      </c>
      <c r="D57" s="21">
        <f t="shared" ref="D57:H57" si="3">SUM(D2:D56)</f>
        <v>155</v>
      </c>
      <c r="E57" s="21">
        <f t="shared" si="3"/>
        <v>0</v>
      </c>
      <c r="F57" s="21">
        <f t="shared" si="3"/>
        <v>7525</v>
      </c>
      <c r="G57" s="22">
        <f t="shared" si="2"/>
        <v>2.2192691029900333E-2</v>
      </c>
      <c r="H57" s="21">
        <f t="shared" si="3"/>
        <v>299</v>
      </c>
      <c r="I57" s="46">
        <f t="shared" si="0"/>
        <v>-144</v>
      </c>
      <c r="J57" s="46">
        <f t="shared" si="1"/>
        <v>7358</v>
      </c>
    </row>
    <row r="58" spans="1:10" ht="19.5" customHeight="1">
      <c r="A58" s="24" t="s">
        <v>14</v>
      </c>
      <c r="B58" s="5" t="s">
        <v>16</v>
      </c>
      <c r="C58" s="6">
        <v>4</v>
      </c>
      <c r="D58" s="6">
        <v>132</v>
      </c>
      <c r="E58" s="6"/>
      <c r="F58" s="7">
        <f>106+100+35+177+27+771+253</f>
        <v>1469</v>
      </c>
      <c r="G58" s="8">
        <f t="shared" si="2"/>
        <v>9.2579986385296117E-2</v>
      </c>
      <c r="H58" s="42">
        <v>41</v>
      </c>
      <c r="I58" s="3">
        <f t="shared" si="0"/>
        <v>91</v>
      </c>
      <c r="J58" s="3">
        <f t="shared" si="1"/>
        <v>1333</v>
      </c>
    </row>
    <row r="59" spans="1:10">
      <c r="A59" s="9" t="s">
        <v>21</v>
      </c>
      <c r="B59" s="5" t="s">
        <v>16</v>
      </c>
      <c r="C59" s="6">
        <v>0</v>
      </c>
      <c r="D59" s="6">
        <v>140</v>
      </c>
      <c r="E59" s="6"/>
      <c r="F59" s="7">
        <f>118+119</f>
        <v>237</v>
      </c>
      <c r="G59" s="8">
        <f t="shared" si="2"/>
        <v>0.59071729957805907</v>
      </c>
      <c r="H59" s="42">
        <v>200</v>
      </c>
      <c r="I59" s="3">
        <f t="shared" si="0"/>
        <v>-60</v>
      </c>
      <c r="J59" s="3">
        <f t="shared" si="1"/>
        <v>97</v>
      </c>
    </row>
    <row r="60" spans="1:10">
      <c r="A60" s="9" t="s">
        <v>15</v>
      </c>
      <c r="B60" s="5" t="s">
        <v>16</v>
      </c>
      <c r="C60" s="6">
        <v>0</v>
      </c>
      <c r="D60" s="6">
        <f>3+1</f>
        <v>4</v>
      </c>
      <c r="E60" s="6"/>
      <c r="F60" s="7">
        <v>78</v>
      </c>
      <c r="G60" s="8">
        <f t="shared" si="2"/>
        <v>5.128205128205128E-2</v>
      </c>
      <c r="H60" s="42">
        <v>0</v>
      </c>
      <c r="I60" s="3">
        <f t="shared" si="0"/>
        <v>4</v>
      </c>
      <c r="J60" s="3">
        <f t="shared" si="1"/>
        <v>74</v>
      </c>
    </row>
    <row r="61" spans="1:10">
      <c r="A61" s="9" t="s">
        <v>22</v>
      </c>
      <c r="B61" s="5" t="s">
        <v>16</v>
      </c>
      <c r="C61" s="6">
        <v>0</v>
      </c>
      <c r="D61" s="6">
        <v>11</v>
      </c>
      <c r="E61" s="6"/>
      <c r="F61" s="7">
        <v>79</v>
      </c>
      <c r="G61" s="8">
        <f t="shared" si="2"/>
        <v>0.13924050632911392</v>
      </c>
      <c r="H61" s="42">
        <v>0</v>
      </c>
      <c r="I61" s="3">
        <f t="shared" si="0"/>
        <v>11</v>
      </c>
      <c r="J61" s="3">
        <f t="shared" si="1"/>
        <v>68</v>
      </c>
    </row>
    <row r="62" spans="1:10">
      <c r="A62" s="9" t="s">
        <v>23</v>
      </c>
      <c r="B62" s="5" t="s">
        <v>16</v>
      </c>
      <c r="C62" s="6">
        <v>0</v>
      </c>
      <c r="D62" s="6">
        <v>5</v>
      </c>
      <c r="E62" s="6"/>
      <c r="F62" s="7">
        <v>81</v>
      </c>
      <c r="G62" s="8">
        <f t="shared" si="2"/>
        <v>6.1728395061728392E-2</v>
      </c>
      <c r="H62" s="42">
        <v>0</v>
      </c>
      <c r="I62" s="3">
        <f t="shared" si="0"/>
        <v>5</v>
      </c>
      <c r="J62" s="3">
        <f t="shared" si="1"/>
        <v>76</v>
      </c>
    </row>
    <row r="63" spans="1:10">
      <c r="A63" s="9" t="s">
        <v>24</v>
      </c>
      <c r="B63" s="5" t="s">
        <v>16</v>
      </c>
      <c r="C63" s="6">
        <v>0</v>
      </c>
      <c r="D63" s="6">
        <v>4</v>
      </c>
      <c r="E63" s="6"/>
      <c r="F63" s="7">
        <v>42</v>
      </c>
      <c r="G63" s="8">
        <f t="shared" si="2"/>
        <v>9.5238095238095233E-2</v>
      </c>
      <c r="H63" s="42">
        <v>0</v>
      </c>
      <c r="I63" s="3">
        <f t="shared" si="0"/>
        <v>4</v>
      </c>
      <c r="J63" s="3">
        <f t="shared" si="1"/>
        <v>38</v>
      </c>
    </row>
    <row r="64" spans="1:10">
      <c r="A64" s="9" t="s">
        <v>47</v>
      </c>
      <c r="B64" s="5" t="s">
        <v>16</v>
      </c>
      <c r="C64" s="6">
        <v>0</v>
      </c>
      <c r="D64" s="6">
        <v>13</v>
      </c>
      <c r="E64" s="6"/>
      <c r="F64" s="7">
        <v>108</v>
      </c>
      <c r="G64" s="8">
        <f t="shared" si="2"/>
        <v>0.12037037037037036</v>
      </c>
      <c r="H64" s="42">
        <v>0</v>
      </c>
      <c r="I64" s="3">
        <f t="shared" si="0"/>
        <v>13</v>
      </c>
      <c r="J64" s="3">
        <f t="shared" si="1"/>
        <v>95</v>
      </c>
    </row>
    <row r="65" spans="1:10">
      <c r="A65" s="9" t="s">
        <v>25</v>
      </c>
      <c r="B65" s="5" t="s">
        <v>16</v>
      </c>
      <c r="C65" s="6">
        <v>0</v>
      </c>
      <c r="D65" s="6">
        <f>7+1</f>
        <v>8</v>
      </c>
      <c r="E65" s="6"/>
      <c r="F65" s="7">
        <v>94</v>
      </c>
      <c r="G65" s="8">
        <f t="shared" si="2"/>
        <v>8.5106382978723402E-2</v>
      </c>
      <c r="H65" s="42">
        <v>25</v>
      </c>
      <c r="I65" s="3">
        <f t="shared" si="0"/>
        <v>-17</v>
      </c>
      <c r="J65" s="3">
        <f t="shared" si="1"/>
        <v>86</v>
      </c>
    </row>
    <row r="66" spans="1:10">
      <c r="A66" s="9" t="s">
        <v>26</v>
      </c>
      <c r="B66" s="5" t="s">
        <v>16</v>
      </c>
      <c r="C66" s="6">
        <v>0</v>
      </c>
      <c r="D66" s="6">
        <v>10</v>
      </c>
      <c r="E66" s="6"/>
      <c r="F66" s="7">
        <v>94</v>
      </c>
      <c r="G66" s="8">
        <f t="shared" si="2"/>
        <v>0.10638297872340426</v>
      </c>
      <c r="H66" s="42">
        <v>0</v>
      </c>
      <c r="I66" s="3">
        <f t="shared" si="0"/>
        <v>10</v>
      </c>
      <c r="J66" s="3">
        <f t="shared" si="1"/>
        <v>84</v>
      </c>
    </row>
    <row r="67" spans="1:10">
      <c r="A67" s="9" t="s">
        <v>27</v>
      </c>
      <c r="B67" s="5" t="s">
        <v>16</v>
      </c>
      <c r="C67" s="6">
        <v>0</v>
      </c>
      <c r="D67" s="6">
        <v>5</v>
      </c>
      <c r="E67" s="6"/>
      <c r="F67" s="7">
        <v>28</v>
      </c>
      <c r="G67" s="8">
        <f t="shared" si="2"/>
        <v>0.17857142857142858</v>
      </c>
      <c r="H67" s="42">
        <v>0</v>
      </c>
      <c r="I67" s="3">
        <f t="shared" ref="I67:I77" si="4">D67-H67</f>
        <v>5</v>
      </c>
      <c r="J67" s="3">
        <f t="shared" ref="J67:J74" si="5">F67 -SUM(C67+D67)</f>
        <v>23</v>
      </c>
    </row>
    <row r="68" spans="1:10" ht="17.25">
      <c r="A68" s="15" t="s">
        <v>28</v>
      </c>
      <c r="B68" s="5" t="s">
        <v>16</v>
      </c>
      <c r="C68" s="16">
        <v>0</v>
      </c>
      <c r="D68" s="17">
        <v>8</v>
      </c>
      <c r="E68" s="17"/>
      <c r="F68" s="18">
        <v>493</v>
      </c>
      <c r="G68" s="19">
        <f t="shared" si="2"/>
        <v>1.6227180527383367E-2</v>
      </c>
      <c r="H68" s="42">
        <v>16</v>
      </c>
      <c r="I68" s="3">
        <f t="shared" si="4"/>
        <v>-8</v>
      </c>
      <c r="J68" s="3">
        <f t="shared" si="5"/>
        <v>485</v>
      </c>
    </row>
    <row r="69" spans="1:10" ht="14.25">
      <c r="A69" s="51" t="s">
        <v>77</v>
      </c>
      <c r="B69" s="51"/>
      <c r="C69" s="20">
        <f>SUM(C58:C68)</f>
        <v>4</v>
      </c>
      <c r="D69" s="20">
        <f t="shared" ref="D69:H69" si="6">SUM(D58:D68)</f>
        <v>340</v>
      </c>
      <c r="E69" s="20"/>
      <c r="F69" s="20">
        <f t="shared" si="6"/>
        <v>2803</v>
      </c>
      <c r="G69" s="47">
        <f t="shared" si="2"/>
        <v>0.12272565108811988</v>
      </c>
      <c r="H69" s="20">
        <f t="shared" si="6"/>
        <v>282</v>
      </c>
      <c r="I69" s="46">
        <f t="shared" si="4"/>
        <v>58</v>
      </c>
      <c r="J69" s="46">
        <f t="shared" si="5"/>
        <v>2459</v>
      </c>
    </row>
    <row r="70" spans="1:10" ht="14.25">
      <c r="A70" s="40" t="s">
        <v>79</v>
      </c>
      <c r="B70" s="37"/>
      <c r="C70" s="21">
        <f>+C69+C57</f>
        <v>16</v>
      </c>
      <c r="D70" s="21">
        <f t="shared" ref="D70:H70" si="7">+D69+D57</f>
        <v>495</v>
      </c>
      <c r="E70" s="21">
        <f t="shared" si="7"/>
        <v>0</v>
      </c>
      <c r="F70" s="21">
        <f t="shared" si="7"/>
        <v>10328</v>
      </c>
      <c r="G70" s="39">
        <f t="shared" si="2"/>
        <v>4.9477149496514328E-2</v>
      </c>
      <c r="H70" s="21">
        <f t="shared" si="7"/>
        <v>581</v>
      </c>
      <c r="I70" s="46">
        <f t="shared" si="4"/>
        <v>-86</v>
      </c>
      <c r="J70" s="46">
        <f t="shared" si="5"/>
        <v>9817</v>
      </c>
    </row>
    <row r="71" spans="1:10">
      <c r="A71" s="23" t="s">
        <v>61</v>
      </c>
      <c r="B71" s="24"/>
      <c r="C71" s="6"/>
      <c r="D71" s="6"/>
      <c r="E71" s="6"/>
      <c r="F71" s="25"/>
      <c r="G71" s="8"/>
      <c r="I71" s="3">
        <f t="shared" si="4"/>
        <v>0</v>
      </c>
      <c r="J71" s="3">
        <f t="shared" si="5"/>
        <v>0</v>
      </c>
    </row>
    <row r="72" spans="1:10">
      <c r="A72" s="14" t="s">
        <v>1</v>
      </c>
      <c r="B72" s="24" t="s">
        <v>16</v>
      </c>
      <c r="C72" s="6">
        <v>0</v>
      </c>
      <c r="D72" s="6">
        <v>18</v>
      </c>
      <c r="E72" s="6"/>
      <c r="F72" s="7">
        <v>45</v>
      </c>
      <c r="G72" s="8">
        <f>(+C72+D72)/F72</f>
        <v>0.4</v>
      </c>
      <c r="H72" s="41">
        <v>11</v>
      </c>
      <c r="I72" s="3">
        <f t="shared" si="4"/>
        <v>7</v>
      </c>
      <c r="J72" s="3">
        <f t="shared" si="5"/>
        <v>27</v>
      </c>
    </row>
    <row r="73" spans="1:10">
      <c r="A73" s="14" t="s">
        <v>2</v>
      </c>
      <c r="B73" s="24" t="s">
        <v>16</v>
      </c>
      <c r="C73" s="6">
        <v>0</v>
      </c>
      <c r="D73" s="6">
        <f>85-5</f>
        <v>80</v>
      </c>
      <c r="E73" s="6"/>
      <c r="F73" s="7">
        <v>184</v>
      </c>
      <c r="G73" s="8">
        <f>(+C73+D73)/F73</f>
        <v>0.43478260869565216</v>
      </c>
      <c r="H73">
        <v>87</v>
      </c>
      <c r="I73" s="3">
        <f t="shared" si="4"/>
        <v>-7</v>
      </c>
      <c r="J73" s="3">
        <f t="shared" si="5"/>
        <v>104</v>
      </c>
    </row>
    <row r="74" spans="1:10" ht="15">
      <c r="A74" s="14" t="s">
        <v>6</v>
      </c>
      <c r="B74" s="24" t="s">
        <v>16</v>
      </c>
      <c r="C74" s="26">
        <v>0</v>
      </c>
      <c r="D74" s="26">
        <v>332</v>
      </c>
      <c r="E74" s="26">
        <v>3</v>
      </c>
      <c r="F74" s="18">
        <v>1432</v>
      </c>
      <c r="G74" s="19">
        <f>(+C74+D74)/F74</f>
        <v>0.23184357541899442</v>
      </c>
      <c r="H74" s="43">
        <v>93</v>
      </c>
      <c r="I74" s="3">
        <f t="shared" si="4"/>
        <v>239</v>
      </c>
      <c r="J74" s="3">
        <f t="shared" si="5"/>
        <v>1100</v>
      </c>
    </row>
    <row r="75" spans="1:10" ht="15">
      <c r="A75" s="14" t="s">
        <v>72</v>
      </c>
      <c r="B75" s="24"/>
      <c r="C75" s="26">
        <v>0</v>
      </c>
      <c r="D75" s="26">
        <v>0</v>
      </c>
      <c r="E75" s="26">
        <v>3103</v>
      </c>
      <c r="F75" s="18">
        <v>3103</v>
      </c>
      <c r="G75" s="19"/>
      <c r="I75" s="3">
        <f t="shared" si="4"/>
        <v>0</v>
      </c>
      <c r="J75" s="3"/>
    </row>
    <row r="76" spans="1:10" ht="15.75">
      <c r="A76" s="45" t="s">
        <v>78</v>
      </c>
      <c r="B76" s="24"/>
      <c r="C76" s="6">
        <f>SUM(C72:C75)</f>
        <v>0</v>
      </c>
      <c r="D76" s="49">
        <f>SUM(D72:D75)</f>
        <v>430</v>
      </c>
      <c r="E76" s="49">
        <f t="shared" ref="E76:F76" si="8">SUM(E72:E75)</f>
        <v>3106</v>
      </c>
      <c r="F76" s="49">
        <f t="shared" si="8"/>
        <v>4764</v>
      </c>
      <c r="G76" s="50">
        <f>(+C76+D76)/F76</f>
        <v>9.0260285474391272E-2</v>
      </c>
      <c r="H76" s="27">
        <f>SUM(H72:H74)</f>
        <v>191</v>
      </c>
      <c r="I76" s="3">
        <f t="shared" si="4"/>
        <v>239</v>
      </c>
      <c r="J76" s="3">
        <f>F76 -SUM(C76+D76)-E76</f>
        <v>1228</v>
      </c>
    </row>
    <row r="77" spans="1:10" ht="14.25">
      <c r="A77" s="52" t="s">
        <v>82</v>
      </c>
      <c r="B77" s="52"/>
      <c r="C77" s="28">
        <f>+C70+C76</f>
        <v>16</v>
      </c>
      <c r="D77" s="28">
        <f>+D70+D76</f>
        <v>925</v>
      </c>
      <c r="E77" s="28">
        <f>+E70+E76</f>
        <v>3106</v>
      </c>
      <c r="F77" s="28">
        <f>+F70+F76</f>
        <v>15092</v>
      </c>
      <c r="G77" s="48">
        <f>(+C77+D77)/F77</f>
        <v>6.2350914391730718E-2</v>
      </c>
      <c r="H77" s="28">
        <f>+H70+H76</f>
        <v>772</v>
      </c>
      <c r="I77" s="46">
        <f t="shared" si="4"/>
        <v>153</v>
      </c>
      <c r="J77" s="46">
        <f>F77 -SUM(C77+D77+E77)</f>
        <v>11045</v>
      </c>
    </row>
    <row r="78" spans="1:10">
      <c r="A78" s="2" t="s">
        <v>20</v>
      </c>
      <c r="F78" s="3"/>
    </row>
    <row r="79" spans="1:10">
      <c r="A79" s="2" t="s">
        <v>89</v>
      </c>
      <c r="F79" s="3"/>
    </row>
    <row r="80" spans="1:10">
      <c r="A80" s="2" t="s">
        <v>83</v>
      </c>
      <c r="F80" s="3"/>
    </row>
  </sheetData>
  <mergeCells count="3">
    <mergeCell ref="A69:B69"/>
    <mergeCell ref="A77:B77"/>
    <mergeCell ref="A57:B57"/>
  </mergeCells>
  <printOptions horizontalCentered="1"/>
  <pageMargins left="0.7" right="0.45" top="1.5" bottom="0.83" header="0.74" footer="0.83"/>
  <pageSetup orientation="landscape" r:id="rId1"/>
  <headerFooter>
    <oddHeader>&amp;LApril 7, 2011&amp;C&amp;"Times New Roman,Bold"&amp;12DOE Excepted Personnel
&amp;"Times New Roman,Italic"&amp;11By Duty Station
As of April 7, 2011</oddHead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with Field</vt:lpstr>
      <vt:lpstr>'with Field'!Print_Area</vt:lpstr>
      <vt:lpstr>'with Field'!Print_Titles</vt:lpstr>
    </vt:vector>
  </TitlesOfParts>
  <Company>U.S. Department of Energy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wheelert</dc:creator>
  <cp:lastModifiedBy>reynoth</cp:lastModifiedBy>
  <cp:lastPrinted>2011-04-07T14:52:55Z</cp:lastPrinted>
  <dcterms:created xsi:type="dcterms:W3CDTF">2011-03-03T16:54:52Z</dcterms:created>
  <dcterms:modified xsi:type="dcterms:W3CDTF">2011-04-08T14:37:57Z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