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<sst xmlns="http://schemas.openxmlformats.org/spreadsheetml/2006/main" count="273" uniqueCount="190">
  <si>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</si>
  <si>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</si>
  <si>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</si>
  <si>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</si>
  <si>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</si>
  <si>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</si>
  <si>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</si>
  <si>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</si>
  <si>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</si>
  <si>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</si>
  <si>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</si>
  <si>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</si>
  <si>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</si>
  <si>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</si>
  <si>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</si>
  <si>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</si>
  <si>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</si>
  <si>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</si>
  <si>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</si>
  <si>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</si>
  <si>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</si>
  <si>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</si>
  <si>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</si>
  <si>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</si>
  <si>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</si>
  <si>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</si>
  <si>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</si>
  <si>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</si>
  <si>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</si>
  <si>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</si>
  <si>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</si>
  <si>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</si>
  <si>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</si>
  <si>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</si>
  <si>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</si>
  <si>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</si>
  <si>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</si>
  <si>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</si>
  <si>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</si>
  <si>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</si>
  <si>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</si>
  <si>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</si>
  <si>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</si>
  <si>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</si>
  <si>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</si>
  <si>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</si>
  <si>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</si>
  <si>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</si>
  <si>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</si>
  <si>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</si>
  <si>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</si>
  <si>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</si>
  <si>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</si>
  <si>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</si>
  <si>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</si>
  <si>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</si>
  <si>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</si>
  <si>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</si>
  <si>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</si>
  <si>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</si>
  <si>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</si>
  <si>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</si>
  <si>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</si>
  <si>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</si>
  <si>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</si>
  <si>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</si>
  <si>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</si>
  <si>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</si>
  <si>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</si>
  <si>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</si>
  <si>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</si>
  <si>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</si>
  <si>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</si>
  <si>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</si>
  <si>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</si>
  <si>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</si>
  <si>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</si>
  <si>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</si>
  <si>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</si>
  <si>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</si>
  <si>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</si>
  <si>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</si>
  <si>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</si>
  <si>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</si>
  <si>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</si>
  <si>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</si>
  <si>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</si>
  <si>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</si>
  <si>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</si>
  <si>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</si>
  <si>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</si>
  <si>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</si>
  <si>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</si>
  <si>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</si>
  <si>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</si>
  <si>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</si>
  <si>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</si>
  <si>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</si>
  <si>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</si>
  <si>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</si>
  <si>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</si>
  <si>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</si>
  <si>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</si>
  <si>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</si>
  <si>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</si>
  <si>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</si>
  <si>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</si>
  <si>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</si>
  <si>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</si>
  <si>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</si>
  <si>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</si>
  <si>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</si>
  <si>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</si>
  <si>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</si>
  <si>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</si>
  <si>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</si>
  <si>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</si>
  <si>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</si>
  <si>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</si>
  <si>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</si>
  <si>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</si>
  <si>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</si>
  <si>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</si>
  <si>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</si>
  <si>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</si>
  <si>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</si>
  <si>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</si>
  <si>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</si>
  <si>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</si>
  <si>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</si>
  <si>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</si>
  <si>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</si>
  <si>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</si>
  <si>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</si>
  <si>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</si>
  <si>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</si>
  <si>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</si>
  <si>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</si>
  <si>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</si>
  <si>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</si>
  <si>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</si>
  <si>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</si>
  <si>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</si>
  <si>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</si>
  <si>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</si>
  <si>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</si>
  <si>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</si>
  <si>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</si>
  <si>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</si>
  <si>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</si>
  <si>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</si>
  <si>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</si>
  <si>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</si>
  <si>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</si>
  <si>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</si>
  <si>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</si>
  <si>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</si>
  <si>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</si>
  <si>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</si>
  <si>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</si>
  <si>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</si>
  <si>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</si>
  <si>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</si>
  <si>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</si>
  <si>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</si>
  <si>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</si>
  <si>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</si>
  <si>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</si>
  <si>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</si>
  <si>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</si>
  <si>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</si>
  <si>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</si>
  <si>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</si>
  <si>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</si>
  <si>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</si>
  <si>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</si>
  <si>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</si>
  <si>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</si>
  <si>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</si>
  <si>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</si>
  <si>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</si>
  <si>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</si>
  <si>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</si>
  <si>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</si>
  <si>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</si>
  <si>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</si>
  <si>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</si>
  <si>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</si>
  <si>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</si>
  <si>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Lowell, MA</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</si>
</sst>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49046354"/>
        <c:axId val="38764003"/>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49046354"/>
        <c:axId val="38764003"/>
      </c:lineChart>
      <c:catAx>
        <c:axId val="49046354"/>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38764003"/>
        <c:crosses val="autoZero"/>
        <c:auto val="1"/>
        <c:lblOffset val="100"/>
        <c:noMultiLvlLbl val="0"/>
      </c:catAx>
      <c:valAx>
        <c:axId val="38764003"/>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49046354"/>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13331708"/>
        <c:axId val="52876509"/>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6126534"/>
        <c:axId val="55138807"/>
      </c:lineChart>
      <c:catAx>
        <c:axId val="6126534"/>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55138807"/>
        <c:crosses val="autoZero"/>
        <c:auto val="1"/>
        <c:lblOffset val="100"/>
        <c:noMultiLvlLbl val="0"/>
      </c:catAx>
      <c:valAx>
        <c:axId val="55138807"/>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6126534"/>
        <c:crosses val="autoZero"/>
        <c:crossBetween val="between"/>
        <c:dispUnits/>
      </c:valAx>
      <c:catAx>
        <c:axId val="13331708"/>
        <c:scaling>
          <c:orientation val="minMax"/>
        </c:scaling>
        <c:axPos val="b"/>
        <c:delete val="1"/>
        <c:majorTickMark val="out"/>
        <c:minorTickMark val="none"/>
        <c:tickLblPos val="none"/>
        <c:crossAx val="52876509"/>
        <c:crosses val="autoZero"/>
        <c:auto val="1"/>
        <c:lblOffset val="100"/>
        <c:noMultiLvlLbl val="0"/>
      </c:catAx>
      <c:valAx>
        <c:axId val="52876509"/>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13331708"/>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3572</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5000000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0</v>
      </c>
      <c r="E7" s="9">
        <v>1000000</v>
      </c>
      <c r="F7" s="9">
        <v>929774</v>
      </c>
      <c r="G7" s="9">
        <v>1929774</v>
      </c>
      <c r="H7" s="9">
        <v>0</v>
      </c>
      <c r="I7" s="9">
        <v>19595</v>
      </c>
      <c r="J7" s="9">
        <v>9309</v>
      </c>
      <c r="K7" s="1"/>
      <c r="L7" s="43">
        <v>0</v>
      </c>
      <c r="M7" s="43">
        <v>0</v>
      </c>
      <c r="N7" s="43">
        <v>0</v>
      </c>
      <c r="O7" s="43">
        <v>1</v>
      </c>
      <c r="P7" s="44">
        <v>0</v>
      </c>
      <c r="Q7" s="44">
        <v>0</v>
      </c>
      <c r="R7" s="43">
        <v>1</v>
      </c>
      <c r="S7" s="1"/>
      <c r="T7" s="45">
        <v>0</v>
      </c>
      <c r="U7" s="43">
        <v>0</v>
      </c>
      <c r="V7" s="43">
        <v>0</v>
      </c>
      <c r="W7" s="43">
        <v>1</v>
      </c>
      <c r="X7" s="43">
        <v>0</v>
      </c>
      <c r="Y7" s="43">
        <v>0</v>
      </c>
      <c r="Z7" s="43">
        <v>1</v>
      </c>
      <c r="AA7" s="43">
        <v>30536</v>
      </c>
      <c r="AB7" s="1"/>
      <c r="AC7" s="46">
        <v>455</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807.34</v>
      </c>
      <c r="E8" s="9">
        <v>6261.5</v>
      </c>
      <c r="F8" s="9">
        <v>27538.08</v>
      </c>
      <c r="G8" s="9">
        <v>34606.92</v>
      </c>
      <c r="H8" s="9">
        <v>0</v>
      </c>
      <c r="I8" s="9">
        <v>1679.51</v>
      </c>
      <c r="J8" s="9">
        <v>13091</v>
      </c>
      <c r="K8" s="1"/>
      <c r="L8" s="43">
        <v>0</v>
      </c>
      <c r="M8" s="43">
        <v>0</v>
      </c>
      <c r="N8" s="43">
        <v>0</v>
      </c>
      <c r="O8" s="43">
        <v>3</v>
      </c>
      <c r="P8" s="44">
        <v>0</v>
      </c>
      <c r="Q8" s="44">
        <v>0</v>
      </c>
      <c r="R8" s="43">
        <v>3</v>
      </c>
      <c r="S8" s="1"/>
      <c r="T8" s="45">
        <v>0</v>
      </c>
      <c r="U8" s="43">
        <v>0</v>
      </c>
      <c r="V8" s="43">
        <v>0</v>
      </c>
      <c r="W8" s="43">
        <v>2</v>
      </c>
      <c r="X8" s="43">
        <v>0</v>
      </c>
      <c r="Y8" s="43">
        <v>0</v>
      </c>
      <c r="Z8" s="43">
        <v>2</v>
      </c>
      <c r="AA8" s="43">
        <v>7348</v>
      </c>
      <c r="AB8" s="1"/>
      <c r="AC8" s="46">
        <v>1129</v>
      </c>
      <c r="AD8" s="42"/>
      <c r="AE8" s="43">
        <v>35673</v>
      </c>
      <c r="AF8" s="43">
        <v>1861</v>
      </c>
      <c r="AG8" s="43">
        <v>0</v>
      </c>
      <c r="AH8" s="43">
        <v>0</v>
      </c>
      <c r="AI8" s="9">
        <v>4821.08</v>
      </c>
      <c r="AJ8" s="47"/>
      <c r="AK8" s="44"/>
      <c r="AL8" s="43"/>
      <c r="AM8" s="48"/>
      <c r="AN8" s="43"/>
      <c r="AO8" s="48"/>
      <c r="AP8" s="43"/>
      <c r="AQ8" s="1"/>
      <c r="AR8" s="43"/>
      <c r="AS8" s="9"/>
      <c r="AT8" s="43"/>
      <c r="AU8" s="49"/>
      <c r="AV8" s="1"/>
      <c r="AW8" s="43">
        <v>0</v>
      </c>
      <c r="AX8" s="43">
        <v>0</v>
      </c>
      <c r="AY8" s="43">
        <v>0</v>
      </c>
      <c r="AZ8" s="43">
        <v>500</v>
      </c>
      <c r="BA8" s="43">
        <v>22</v>
      </c>
      <c r="BB8" s="43">
        <v>0</v>
      </c>
      <c r="BC8" s="43">
        <v>0</v>
      </c>
      <c r="BD8" s="43">
        <v>0</v>
      </c>
      <c r="BE8" s="43">
        <v>0</v>
      </c>
      <c r="BF8" s="43">
        <v>71</v>
      </c>
      <c r="BG8" s="43">
        <v>4</v>
      </c>
      <c r="BH8" s="43">
        <v>2</v>
      </c>
      <c r="BI8" s="43">
        <v>0</v>
      </c>
      <c r="BJ8" s="43">
        <v>0</v>
      </c>
      <c r="BK8" s="43">
        <v>0</v>
      </c>
      <c r="BL8" s="43">
        <v>0</v>
      </c>
      <c r="BM8" s="43">
        <v>0</v>
      </c>
      <c r="BN8" s="43">
        <v>0</v>
      </c>
      <c r="BO8" s="43">
        <v>0</v>
      </c>
      <c r="BP8" s="43">
        <v>0</v>
      </c>
      <c r="BQ8" s="43">
        <v>142</v>
      </c>
      <c r="BR8" s="43">
        <v>0</v>
      </c>
      <c r="BS8" s="43">
        <v>0</v>
      </c>
      <c r="BT8" s="43">
        <v>0</v>
      </c>
      <c r="BU8" s="43">
        <v>2</v>
      </c>
      <c r="BV8" s="43">
        <v>0</v>
      </c>
      <c r="BW8" s="43">
        <v>0</v>
      </c>
      <c r="BX8" s="43">
        <v>0</v>
      </c>
      <c r="BY8" s="43">
        <v>254</v>
      </c>
      <c r="BZ8" s="43">
        <v>13</v>
      </c>
      <c r="CA8" s="43">
        <v>12</v>
      </c>
      <c r="CB8" s="1"/>
      <c r="CC8" s="1"/>
    </row>
    <row r="9" spans="1:81" ht="15">
      <c r="A9" s="1"/>
      <c r="B9" s="3">
        <v>2011</v>
      </c>
      <c r="C9" s="37">
        <v>2</v>
      </c>
      <c r="D9" s="9">
        <v>0</v>
      </c>
      <c r="E9" s="9">
        <v>0</v>
      </c>
      <c r="F9" s="9">
        <v>26317</v>
      </c>
      <c r="G9" s="9">
        <v>26317</v>
      </c>
      <c r="H9" s="9">
        <v>0</v>
      </c>
      <c r="I9" s="9">
        <v>17165</v>
      </c>
      <c r="J9" s="9"/>
      <c r="K9" s="1"/>
      <c r="L9" s="43">
        <v>0</v>
      </c>
      <c r="M9" s="43">
        <v>20</v>
      </c>
      <c r="N9" s="43">
        <v>1</v>
      </c>
      <c r="O9" s="43">
        <v>2</v>
      </c>
      <c r="P9" s="44">
        <v>0</v>
      </c>
      <c r="Q9" s="44">
        <v>0</v>
      </c>
      <c r="R9" s="43">
        <v>22</v>
      </c>
      <c r="S9" s="1"/>
      <c r="T9" s="45">
        <v>0</v>
      </c>
      <c r="U9" s="43">
        <v>0</v>
      </c>
      <c r="V9" s="43">
        <v>0</v>
      </c>
      <c r="W9" s="43">
        <v>0</v>
      </c>
      <c r="X9" s="43">
        <v>0</v>
      </c>
      <c r="Y9" s="43">
        <v>0</v>
      </c>
      <c r="Z9" s="43">
        <v>0</v>
      </c>
      <c r="AA9" s="43">
        <v>0</v>
      </c>
      <c r="AB9" s="1"/>
      <c r="AC9" s="46">
        <v>610</v>
      </c>
      <c r="AD9" s="42"/>
      <c r="AE9" s="43">
        <v>37492</v>
      </c>
      <c r="AF9" s="43">
        <v>0</v>
      </c>
      <c r="AG9" s="43">
        <v>0</v>
      </c>
      <c r="AH9" s="43">
        <v>0</v>
      </c>
      <c r="AI9" s="9">
        <v>5290</v>
      </c>
      <c r="AJ9" s="47"/>
      <c r="AK9" s="44"/>
      <c r="AL9" s="43"/>
      <c r="AM9" s="48"/>
      <c r="AN9" s="43"/>
      <c r="AO9" s="48"/>
      <c r="AP9" s="43"/>
      <c r="AQ9" s="1"/>
      <c r="AR9" s="43"/>
      <c r="AS9" s="9"/>
      <c r="AT9" s="43"/>
      <c r="AU9" s="49"/>
      <c r="AV9" s="1"/>
      <c r="AW9" s="43">
        <v>0</v>
      </c>
      <c r="AX9" s="43">
        <v>0</v>
      </c>
      <c r="AY9" s="43">
        <v>0</v>
      </c>
      <c r="AZ9" s="43">
        <v>500</v>
      </c>
      <c r="BA9" s="43">
        <v>0</v>
      </c>
      <c r="BB9" s="43">
        <v>0</v>
      </c>
      <c r="BC9" s="43">
        <v>0</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211</v>
      </c>
      <c r="BZ9" s="43">
        <v>0</v>
      </c>
      <c r="CA9" s="43">
        <v>0</v>
      </c>
      <c r="CB9" s="1"/>
      <c r="CC9" s="1"/>
    </row>
    <row r="10" spans="1:81" ht="15">
      <c r="A10" s="1"/>
      <c r="B10" s="3">
        <v>2011</v>
      </c>
      <c r="C10" s="37">
        <v>3</v>
      </c>
      <c r="D10" s="9">
        <v>0</v>
      </c>
      <c r="E10" s="9">
        <v>79400</v>
      </c>
      <c r="F10" s="9">
        <v>21426</v>
      </c>
      <c r="G10" s="9">
        <v>100826</v>
      </c>
      <c r="H10" s="9">
        <v>0</v>
      </c>
      <c r="I10" s="9">
        <v>29431</v>
      </c>
      <c r="J10" s="9">
        <v>86878</v>
      </c>
      <c r="K10" s="1"/>
      <c r="L10" s="43">
        <v>0</v>
      </c>
      <c r="M10" s="43">
        <v>0</v>
      </c>
      <c r="N10" s="43">
        <v>0</v>
      </c>
      <c r="O10" s="43">
        <v>0</v>
      </c>
      <c r="P10" s="44">
        <v>0</v>
      </c>
      <c r="Q10" s="44">
        <v>0</v>
      </c>
      <c r="R10" s="43">
        <v>0</v>
      </c>
      <c r="S10" s="1"/>
      <c r="T10" s="45">
        <v>0</v>
      </c>
      <c r="U10" s="43">
        <v>0</v>
      </c>
      <c r="V10" s="43">
        <v>0</v>
      </c>
      <c r="W10" s="43">
        <v>2</v>
      </c>
      <c r="X10" s="43">
        <v>0</v>
      </c>
      <c r="Y10" s="43">
        <v>0</v>
      </c>
      <c r="Z10" s="43">
        <v>2</v>
      </c>
      <c r="AA10" s="43">
        <v>10600</v>
      </c>
      <c r="AB10" s="1"/>
      <c r="AC10" s="46">
        <v>2258</v>
      </c>
      <c r="AD10" s="42"/>
      <c r="AE10" s="43">
        <v>0</v>
      </c>
      <c r="AF10" s="43">
        <v>0</v>
      </c>
      <c r="AG10" s="43">
        <v>0</v>
      </c>
      <c r="AH10" s="43">
        <v>0</v>
      </c>
      <c r="AI10" s="9">
        <v>0</v>
      </c>
      <c r="AJ10" s="47"/>
      <c r="AK10" s="44">
        <v>0</v>
      </c>
      <c r="AL10" s="43">
        <v>1</v>
      </c>
      <c r="AM10" s="48">
        <v>0</v>
      </c>
      <c r="AN10" s="43">
        <v>2</v>
      </c>
      <c r="AO10" s="48"/>
      <c r="AP10" s="43"/>
      <c r="AQ10" s="1"/>
      <c r="AR10" s="43"/>
      <c r="AS10" s="9"/>
      <c r="AT10" s="43">
        <v>1</v>
      </c>
      <c r="AU10" s="49">
        <v>15300</v>
      </c>
      <c r="AV10" s="1"/>
      <c r="AW10" s="43">
        <v>0</v>
      </c>
      <c r="AX10" s="43">
        <v>0</v>
      </c>
      <c r="AY10" s="43">
        <v>0</v>
      </c>
      <c r="AZ10" s="43">
        <v>0</v>
      </c>
      <c r="BA10" s="43">
        <v>0</v>
      </c>
      <c r="BB10" s="43">
        <v>0</v>
      </c>
      <c r="BC10" s="43">
        <v>0</v>
      </c>
      <c r="BD10" s="43">
        <v>0</v>
      </c>
      <c r="BE10" s="43">
        <v>0</v>
      </c>
      <c r="BF10" s="43">
        <v>0</v>
      </c>
      <c r="BG10" s="43">
        <v>0</v>
      </c>
      <c r="BH10" s="43">
        <v>0</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189</v>
      </c>
      <c r="BZ10" s="43">
        <v>0</v>
      </c>
      <c r="CA10" s="43">
        <v>0</v>
      </c>
      <c r="CB10" s="1"/>
      <c r="CC10" s="1"/>
    </row>
    <row r="11" spans="1:81" ht="15">
      <c r="A11" s="1"/>
      <c r="B11" s="3">
        <v>2011</v>
      </c>
      <c r="C11" s="37">
        <v>4</v>
      </c>
      <c r="D11" s="9">
        <v>352</v>
      </c>
      <c r="E11" s="9">
        <v>101500</v>
      </c>
      <c r="F11" s="9">
        <v>23152</v>
      </c>
      <c r="G11" s="9">
        <v>125004</v>
      </c>
      <c r="H11" s="9">
        <v>0</v>
      </c>
      <c r="I11" s="9">
        <v>69933</v>
      </c>
      <c r="J11" s="9">
        <v>188458</v>
      </c>
      <c r="K11" s="1"/>
      <c r="L11" s="43">
        <v>0</v>
      </c>
      <c r="M11" s="43">
        <v>0</v>
      </c>
      <c r="N11" s="43">
        <v>0</v>
      </c>
      <c r="O11" s="43">
        <v>16</v>
      </c>
      <c r="P11" s="44">
        <v>0</v>
      </c>
      <c r="Q11" s="44">
        <v>0</v>
      </c>
      <c r="R11" s="43">
        <v>16</v>
      </c>
      <c r="S11" s="1"/>
      <c r="T11" s="45">
        <v>0</v>
      </c>
      <c r="U11" s="43">
        <v>5</v>
      </c>
      <c r="V11" s="43">
        <v>1</v>
      </c>
      <c r="W11" s="43">
        <v>1</v>
      </c>
      <c r="X11" s="43">
        <v>0</v>
      </c>
      <c r="Y11" s="43">
        <v>0</v>
      </c>
      <c r="Z11" s="43">
        <v>6</v>
      </c>
      <c r="AA11" s="43">
        <v>10440</v>
      </c>
      <c r="AB11" s="1"/>
      <c r="AC11" s="46">
        <v>9323</v>
      </c>
      <c r="AD11" s="42"/>
      <c r="AE11" s="43">
        <v>23230</v>
      </c>
      <c r="AF11" s="43">
        <v>9302</v>
      </c>
      <c r="AG11" s="43">
        <v>0</v>
      </c>
      <c r="AH11" s="43">
        <v>0</v>
      </c>
      <c r="AI11" s="9">
        <v>15595</v>
      </c>
      <c r="AJ11" s="47"/>
      <c r="AK11" s="44"/>
      <c r="AL11" s="43"/>
      <c r="AM11" s="48"/>
      <c r="AN11" s="43">
        <v>1</v>
      </c>
      <c r="AO11" s="48"/>
      <c r="AP11" s="43"/>
      <c r="AQ11" s="1"/>
      <c r="AR11" s="43">
        <v>1</v>
      </c>
      <c r="AS11" s="9">
        <v>27500</v>
      </c>
      <c r="AT11" s="43"/>
      <c r="AU11" s="49"/>
      <c r="AV11" s="1"/>
      <c r="AW11" s="43">
        <v>0</v>
      </c>
      <c r="AX11" s="43">
        <v>0</v>
      </c>
      <c r="AY11" s="43">
        <v>0</v>
      </c>
      <c r="AZ11" s="43">
        <v>0</v>
      </c>
      <c r="BA11" s="43">
        <v>0</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131</v>
      </c>
      <c r="BZ11" s="43">
        <v>18</v>
      </c>
      <c r="CA11" s="43">
        <v>0</v>
      </c>
      <c r="CB11" s="1"/>
      <c r="CC11" s="1"/>
    </row>
    <row r="12" spans="1:81" ht="15">
      <c r="A12" s="1"/>
      <c r="B12" s="3">
        <v>2012</v>
      </c>
      <c r="C12" s="37">
        <v>1</v>
      </c>
      <c r="D12" s="9">
        <v>0</v>
      </c>
      <c r="E12" s="9">
        <v>114360</v>
      </c>
      <c r="F12" s="9">
        <v>23390</v>
      </c>
      <c r="G12" s="9">
        <v>137750</v>
      </c>
      <c r="H12" s="9">
        <v>0</v>
      </c>
      <c r="I12" s="9">
        <v>8860450</v>
      </c>
      <c r="J12" s="9">
        <v>287470</v>
      </c>
      <c r="K12" s="1"/>
      <c r="L12" s="43">
        <v>0</v>
      </c>
      <c r="M12" s="43">
        <v>0</v>
      </c>
      <c r="N12" s="43">
        <v>0</v>
      </c>
      <c r="O12" s="43">
        <v>2</v>
      </c>
      <c r="P12" s="44">
        <v>0</v>
      </c>
      <c r="Q12" s="44">
        <v>0</v>
      </c>
      <c r="R12" s="43">
        <v>2</v>
      </c>
      <c r="S12" s="1"/>
      <c r="T12" s="45">
        <v>0</v>
      </c>
      <c r="U12" s="43">
        <v>0</v>
      </c>
      <c r="V12" s="43">
        <v>0</v>
      </c>
      <c r="W12" s="43">
        <v>3</v>
      </c>
      <c r="X12" s="43">
        <v>0</v>
      </c>
      <c r="Y12" s="43">
        <v>0</v>
      </c>
      <c r="Z12" s="43">
        <v>3</v>
      </c>
      <c r="AA12" s="43">
        <v>40518</v>
      </c>
      <c r="AB12" s="1"/>
      <c r="AC12" s="46">
        <v>7773</v>
      </c>
      <c r="AD12" s="42"/>
      <c r="AE12" s="43">
        <v>121088</v>
      </c>
      <c r="AF12" s="43">
        <v>969</v>
      </c>
      <c r="AG12" s="43">
        <v>600</v>
      </c>
      <c r="AH12" s="43">
        <v>0</v>
      </c>
      <c r="AI12" s="9">
        <v>24047</v>
      </c>
      <c r="AJ12" s="47"/>
      <c r="AK12" s="44"/>
      <c r="AL12" s="43"/>
      <c r="AM12" s="48"/>
      <c r="AN12" s="43">
        <v>2</v>
      </c>
      <c r="AO12" s="48"/>
      <c r="AP12" s="43"/>
      <c r="AQ12" s="1"/>
      <c r="AR12" s="43"/>
      <c r="AS12" s="9"/>
      <c r="AT12" s="43">
        <v>2</v>
      </c>
      <c r="AU12" s="49">
        <v>274605</v>
      </c>
      <c r="AV12" s="1"/>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1"/>
      <c r="CC12" s="1"/>
    </row>
    <row r="13" spans="1:81" ht="15">
      <c r="A13" s="1"/>
      <c r="B13" s="3">
        <v>2012</v>
      </c>
      <c r="C13" s="37">
        <v>2</v>
      </c>
      <c r="D13" s="9">
        <v>0</v>
      </c>
      <c r="E13" s="9">
        <v>185841</v>
      </c>
      <c r="F13" s="9">
        <v>23695</v>
      </c>
      <c r="G13" s="9">
        <v>209536</v>
      </c>
      <c r="H13" s="9">
        <v>0</v>
      </c>
      <c r="I13" s="9">
        <v>57422</v>
      </c>
      <c r="J13" s="9">
        <v>347198</v>
      </c>
      <c r="K13" s="1"/>
      <c r="L13" s="43">
        <v>0</v>
      </c>
      <c r="M13" s="43">
        <v>0</v>
      </c>
      <c r="N13" s="43">
        <v>0</v>
      </c>
      <c r="O13" s="43">
        <v>1</v>
      </c>
      <c r="P13" s="44">
        <v>0</v>
      </c>
      <c r="Q13" s="44">
        <v>0</v>
      </c>
      <c r="R13" s="43">
        <v>1</v>
      </c>
      <c r="S13" s="1"/>
      <c r="T13" s="45">
        <v>0</v>
      </c>
      <c r="U13" s="43">
        <v>24</v>
      </c>
      <c r="V13" s="43">
        <v>1</v>
      </c>
      <c r="W13" s="43">
        <v>2</v>
      </c>
      <c r="X13" s="43">
        <v>0</v>
      </c>
      <c r="Y13" s="43">
        <v>0</v>
      </c>
      <c r="Z13" s="43">
        <v>26</v>
      </c>
      <c r="AA13" s="43">
        <v>14252</v>
      </c>
      <c r="AB13" s="1"/>
      <c r="AC13" s="46">
        <v>1345</v>
      </c>
      <c r="AD13" s="42"/>
      <c r="AE13" s="43">
        <v>28617</v>
      </c>
      <c r="AF13" s="43">
        <v>4289</v>
      </c>
      <c r="AG13" s="43">
        <v>3784</v>
      </c>
      <c r="AH13" s="43">
        <v>0</v>
      </c>
      <c r="AI13" s="9">
        <v>18842</v>
      </c>
      <c r="AJ13" s="47"/>
      <c r="AK13" s="44"/>
      <c r="AL13" s="43"/>
      <c r="AM13" s="48"/>
      <c r="AN13" s="43">
        <v>6</v>
      </c>
      <c r="AO13" s="48"/>
      <c r="AP13" s="43"/>
      <c r="AQ13" s="1"/>
      <c r="AR13" s="43"/>
      <c r="AS13" s="9"/>
      <c r="AT13" s="43">
        <v>1</v>
      </c>
      <c r="AU13" s="49">
        <v>84489</v>
      </c>
      <c r="AV13" s="1"/>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136</v>
      </c>
      <c r="BZ13" s="43">
        <v>0</v>
      </c>
      <c r="CA13" s="43">
        <v>0</v>
      </c>
      <c r="CB13" s="1"/>
      <c r="CC13" s="1"/>
    </row>
    <row r="14" spans="1:81" ht="15">
      <c r="A14" s="1"/>
      <c r="B14" s="3">
        <v>2012</v>
      </c>
      <c r="C14" s="37">
        <v>3</v>
      </c>
      <c r="D14" s="9">
        <v>444</v>
      </c>
      <c r="E14" s="9">
        <v>259682</v>
      </c>
      <c r="F14" s="9">
        <v>28165</v>
      </c>
      <c r="G14" s="9">
        <v>288291</v>
      </c>
      <c r="H14" s="9">
        <v>0</v>
      </c>
      <c r="I14" s="9">
        <v>121091</v>
      </c>
      <c r="J14" s="9">
        <v>10239</v>
      </c>
      <c r="K14" s="1"/>
      <c r="L14" s="43">
        <v>0</v>
      </c>
      <c r="M14" s="43">
        <v>0</v>
      </c>
      <c r="N14" s="43">
        <v>0</v>
      </c>
      <c r="O14" s="43">
        <v>2</v>
      </c>
      <c r="P14" s="44">
        <v>0</v>
      </c>
      <c r="Q14" s="44">
        <v>0</v>
      </c>
      <c r="R14" s="43">
        <v>2</v>
      </c>
      <c r="S14" s="1"/>
      <c r="T14" s="45">
        <v>0</v>
      </c>
      <c r="U14" s="43">
        <v>0</v>
      </c>
      <c r="V14" s="43">
        <v>0</v>
      </c>
      <c r="W14" s="43">
        <v>3</v>
      </c>
      <c r="X14" s="43">
        <v>0</v>
      </c>
      <c r="Y14" s="43">
        <v>0</v>
      </c>
      <c r="Z14" s="43">
        <v>3</v>
      </c>
      <c r="AA14" s="43">
        <v>24500</v>
      </c>
      <c r="AB14" s="1"/>
      <c r="AC14" s="46">
        <v>3129</v>
      </c>
      <c r="AD14" s="42"/>
      <c r="AE14" s="43">
        <v>36013</v>
      </c>
      <c r="AF14" s="43">
        <v>0</v>
      </c>
      <c r="AG14" s="43">
        <v>0</v>
      </c>
      <c r="AH14" s="43">
        <v>0</v>
      </c>
      <c r="AI14" s="9">
        <v>2920</v>
      </c>
      <c r="AJ14" s="47"/>
      <c r="AK14" s="44"/>
      <c r="AL14" s="43"/>
      <c r="AM14" s="48"/>
      <c r="AN14" s="43">
        <v>7</v>
      </c>
      <c r="AO14" s="48"/>
      <c r="AP14" s="43"/>
      <c r="AQ14" s="1"/>
      <c r="AR14" s="43"/>
      <c r="AS14" s="9"/>
      <c r="AT14" s="43"/>
      <c r="AU14" s="49"/>
      <c r="AV14" s="1"/>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111</v>
      </c>
      <c r="BZ14" s="43">
        <v>0</v>
      </c>
      <c r="CA14" s="43">
        <v>0</v>
      </c>
      <c r="CB14" s="1"/>
      <c r="CC14" s="1"/>
    </row>
    <row r="15" spans="1:81" ht="15">
      <c r="A15" s="1"/>
      <c r="B15" s="3">
        <v>2012</v>
      </c>
      <c r="C15" s="37">
        <v>4</v>
      </c>
      <c r="D15" s="9">
        <v>0</v>
      </c>
      <c r="E15" s="9">
        <v>758214</v>
      </c>
      <c r="F15" s="9">
        <v>46057</v>
      </c>
      <c r="G15" s="9">
        <v>804271</v>
      </c>
      <c r="H15" s="9">
        <v>0</v>
      </c>
      <c r="I15" s="9">
        <v>1680732</v>
      </c>
      <c r="J15" s="9">
        <v>1751094</v>
      </c>
      <c r="K15" s="1"/>
      <c r="L15" s="43">
        <v>0</v>
      </c>
      <c r="M15" s="43">
        <v>407</v>
      </c>
      <c r="N15" s="43">
        <v>3</v>
      </c>
      <c r="O15" s="43">
        <v>2</v>
      </c>
      <c r="P15" s="44">
        <v>0</v>
      </c>
      <c r="Q15" s="44">
        <v>0</v>
      </c>
      <c r="R15" s="43">
        <v>409</v>
      </c>
      <c r="S15" s="1"/>
      <c r="T15" s="45">
        <v>0</v>
      </c>
      <c r="U15" s="43">
        <v>412</v>
      </c>
      <c r="V15" s="43">
        <v>4</v>
      </c>
      <c r="W15" s="43">
        <v>3</v>
      </c>
      <c r="X15" s="43">
        <v>0</v>
      </c>
      <c r="Y15" s="43">
        <v>0</v>
      </c>
      <c r="Z15" s="43">
        <v>415</v>
      </c>
      <c r="AA15" s="43">
        <v>168874</v>
      </c>
      <c r="AB15" s="1"/>
      <c r="AC15" s="46">
        <v>5266</v>
      </c>
      <c r="AD15" s="42"/>
      <c r="AE15" s="43">
        <v>310134</v>
      </c>
      <c r="AF15" s="43">
        <v>55732</v>
      </c>
      <c r="AG15" s="43">
        <v>0</v>
      </c>
      <c r="AH15" s="43">
        <v>0</v>
      </c>
      <c r="AI15" s="9">
        <v>300887</v>
      </c>
      <c r="AJ15" s="47"/>
      <c r="AK15" s="44"/>
      <c r="AL15" s="43"/>
      <c r="AM15" s="48"/>
      <c r="AN15" s="43">
        <v>5</v>
      </c>
      <c r="AO15" s="48"/>
      <c r="AP15" s="43"/>
      <c r="AQ15" s="1"/>
      <c r="AR15" s="43"/>
      <c r="AS15" s="9"/>
      <c r="AT15" s="43">
        <v>1</v>
      </c>
      <c r="AU15" s="49">
        <v>103301</v>
      </c>
      <c r="AV15" s="1"/>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103</v>
      </c>
      <c r="BZ15" s="43">
        <v>0</v>
      </c>
      <c r="CA15" s="43">
        <v>0</v>
      </c>
      <c r="CB15" s="1"/>
      <c r="CC15" s="1"/>
    </row>
    <row r="16" spans="1:81" ht="15">
      <c r="A16" s="1"/>
      <c r="B16" s="3">
        <v>2013</v>
      </c>
      <c r="C16" s="37">
        <v>1</v>
      </c>
      <c r="D16" s="9">
        <v>0</v>
      </c>
      <c r="E16" s="9">
        <v>471202</v>
      </c>
      <c r="F16" s="9">
        <v>30470</v>
      </c>
      <c r="G16" s="9">
        <v>501672</v>
      </c>
      <c r="H16" s="9">
        <v>0</v>
      </c>
      <c r="I16" s="9">
        <v>811107</v>
      </c>
      <c r="J16" s="9">
        <v>1618220</v>
      </c>
      <c r="K16" s="1"/>
      <c r="L16" s="43">
        <v>0</v>
      </c>
      <c r="M16" s="43">
        <v>0</v>
      </c>
      <c r="N16" s="43">
        <v>0</v>
      </c>
      <c r="O16" s="43">
        <v>0</v>
      </c>
      <c r="P16" s="44">
        <v>0</v>
      </c>
      <c r="Q16" s="44">
        <v>0</v>
      </c>
      <c r="R16" s="43">
        <v>0</v>
      </c>
      <c r="S16" s="1"/>
      <c r="T16" s="45">
        <v>0</v>
      </c>
      <c r="U16" s="43">
        <v>0</v>
      </c>
      <c r="V16" s="43">
        <v>0</v>
      </c>
      <c r="W16" s="43">
        <v>5</v>
      </c>
      <c r="X16" s="43">
        <v>0</v>
      </c>
      <c r="Y16" s="43">
        <v>0</v>
      </c>
      <c r="Z16" s="43">
        <v>5</v>
      </c>
      <c r="AA16" s="43">
        <v>556998</v>
      </c>
      <c r="AB16" s="1"/>
      <c r="AC16" s="46">
        <v>200</v>
      </c>
      <c r="AD16" s="42"/>
      <c r="AE16" s="43">
        <v>833456</v>
      </c>
      <c r="AF16" s="43">
        <v>75578</v>
      </c>
      <c r="AG16" s="43">
        <v>0</v>
      </c>
      <c r="AH16" s="43">
        <v>0</v>
      </c>
      <c r="AI16" s="9">
        <v>223420</v>
      </c>
      <c r="AJ16" s="47"/>
      <c r="AK16" s="44"/>
      <c r="AL16" s="43"/>
      <c r="AM16" s="48"/>
      <c r="AN16" s="43">
        <v>10</v>
      </c>
      <c r="AO16" s="48"/>
      <c r="AP16" s="43"/>
      <c r="AQ16" s="1"/>
      <c r="AR16" s="43"/>
      <c r="AS16" s="9"/>
      <c r="AT16" s="43">
        <v>1</v>
      </c>
      <c r="AU16" s="49">
        <v>161793</v>
      </c>
      <c r="AV16" s="1"/>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96</v>
      </c>
      <c r="BZ16" s="43">
        <v>0</v>
      </c>
      <c r="CA16" s="43">
        <v>0</v>
      </c>
      <c r="CB16" s="1"/>
      <c r="CC16" s="1"/>
    </row>
    <row r="17" spans="1:81" ht="15">
      <c r="A17" s="1"/>
      <c r="B17" s="3">
        <v>2013</v>
      </c>
      <c r="C17" s="37">
        <v>2</v>
      </c>
      <c r="D17" s="9">
        <v>193</v>
      </c>
      <c r="E17" s="9">
        <v>293381</v>
      </c>
      <c r="F17" s="9">
        <v>31</v>
      </c>
      <c r="G17" s="9">
        <v>293605</v>
      </c>
      <c r="H17" s="9">
        <v>0</v>
      </c>
      <c r="I17" s="9">
        <v>75464</v>
      </c>
      <c r="J17" s="9">
        <v>125500</v>
      </c>
      <c r="K17" s="1"/>
      <c r="L17" s="43">
        <v>0</v>
      </c>
      <c r="M17" s="43">
        <v>0</v>
      </c>
      <c r="N17" s="43">
        <v>0</v>
      </c>
      <c r="O17" s="43">
        <v>1</v>
      </c>
      <c r="P17" s="44">
        <v>0</v>
      </c>
      <c r="Q17" s="44">
        <v>0</v>
      </c>
      <c r="R17" s="43">
        <v>1</v>
      </c>
      <c r="S17" s="1"/>
      <c r="T17" s="45">
        <v>0</v>
      </c>
      <c r="U17" s="43">
        <v>0</v>
      </c>
      <c r="V17" s="43">
        <v>0</v>
      </c>
      <c r="W17" s="43">
        <v>1</v>
      </c>
      <c r="X17" s="43">
        <v>0</v>
      </c>
      <c r="Y17" s="43">
        <v>0</v>
      </c>
      <c r="Z17" s="43">
        <v>1</v>
      </c>
      <c r="AA17" s="43">
        <v>31780</v>
      </c>
      <c r="AB17" s="1"/>
      <c r="AC17" s="46">
        <v>1392</v>
      </c>
      <c r="AD17" s="42"/>
      <c r="AE17" s="43">
        <v>60151</v>
      </c>
      <c r="AF17" s="43">
        <v>9000</v>
      </c>
      <c r="AG17" s="43">
        <v>0</v>
      </c>
      <c r="AH17" s="43">
        <v>0</v>
      </c>
      <c r="AI17" s="9">
        <v>12733</v>
      </c>
      <c r="AJ17" s="47"/>
      <c r="AK17" s="44"/>
      <c r="AL17" s="43"/>
      <c r="AM17" s="48"/>
      <c r="AN17" s="43">
        <v>10</v>
      </c>
      <c r="AO17" s="48"/>
      <c r="AP17" s="43"/>
      <c r="AQ17" s="1"/>
      <c r="AR17" s="43"/>
      <c r="AS17" s="9"/>
      <c r="AT17" s="43"/>
      <c r="AU17" s="49"/>
      <c r="AV17" s="1"/>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84</v>
      </c>
      <c r="BZ17" s="43">
        <v>0</v>
      </c>
      <c r="CA17" s="43">
        <v>0</v>
      </c>
      <c r="CB17" s="1"/>
      <c r="CC17" s="1"/>
    </row>
    <row r="18" spans="1:81" ht="15">
      <c r="A18" s="1"/>
      <c r="B18" s="38">
        <v>2013</v>
      </c>
      <c r="C18" s="37">
        <v>3</v>
      </c>
      <c r="D18" s="9">
        <v>0</v>
      </c>
      <c r="E18" s="9">
        <v>0</v>
      </c>
      <c r="F18" s="9">
        <v>16912</v>
      </c>
      <c r="G18" s="9">
        <v>16912</v>
      </c>
      <c r="H18" s="9">
        <v>0</v>
      </c>
      <c r="I18" s="9">
        <v>61416</v>
      </c>
      <c r="J18" s="9"/>
      <c r="K18" s="1"/>
      <c r="L18" s="43">
        <v>0</v>
      </c>
      <c r="M18" s="43">
        <v>0</v>
      </c>
      <c r="N18" s="43">
        <v>0</v>
      </c>
      <c r="O18" s="43">
        <v>0</v>
      </c>
      <c r="P18" s="44">
        <v>0</v>
      </c>
      <c r="Q18" s="44">
        <v>0</v>
      </c>
      <c r="R18" s="43">
        <v>0</v>
      </c>
      <c r="S18" s="1"/>
      <c r="T18" s="45">
        <v>0</v>
      </c>
      <c r="U18" s="43">
        <v>0</v>
      </c>
      <c r="V18" s="43">
        <v>0</v>
      </c>
      <c r="W18" s="43">
        <v>0</v>
      </c>
      <c r="X18" s="43">
        <v>0</v>
      </c>
      <c r="Y18" s="43">
        <v>0</v>
      </c>
      <c r="Z18" s="43">
        <v>0</v>
      </c>
      <c r="AA18" s="43">
        <v>0</v>
      </c>
      <c r="AB18" s="1"/>
      <c r="AC18" s="46">
        <v>682</v>
      </c>
      <c r="AD18" s="42"/>
      <c r="AE18" s="43">
        <v>0</v>
      </c>
      <c r="AF18" s="43">
        <v>0</v>
      </c>
      <c r="AG18" s="43">
        <v>0</v>
      </c>
      <c r="AH18" s="43">
        <v>0</v>
      </c>
      <c r="AI18" s="9">
        <v>0</v>
      </c>
      <c r="AJ18" s="47"/>
      <c r="AK18" s="44"/>
      <c r="AL18" s="43"/>
      <c r="AM18" s="48"/>
      <c r="AN18" s="43">
        <v>1</v>
      </c>
      <c r="AO18" s="48">
        <v>0</v>
      </c>
      <c r="AP18" s="43">
        <v>0</v>
      </c>
      <c r="AQ18" s="1"/>
      <c r="AR18" s="43"/>
      <c r="AS18" s="9"/>
      <c r="AT18" s="43"/>
      <c r="AU18" s="49"/>
      <c r="AV18" s="1"/>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1"/>
      <c r="CC18" s="1"/>
    </row>
    <row r="19" spans="1:81" ht="15">
      <c r="A19" s="1"/>
      <c r="B19" s="118" t="s">
        <v>4</v>
      </c>
      <c r="C19" s="119"/>
      <c r="D19" s="11">
        <f>SUM(D7:D18)</f>
        <v>1796.3400000000001</v>
      </c>
      <c r="E19" s="11">
        <f aca="true" t="shared" si="0" ref="E19:J19">SUM(E7:E18)</f>
        <v>3269841.5</v>
      </c>
      <c r="F19" s="11">
        <f t="shared" si="0"/>
        <v>1196927.08</v>
      </c>
      <c r="G19" s="11">
        <f t="shared" si="0"/>
        <v>4468564.92</v>
      </c>
      <c r="H19" s="11">
        <f t="shared" si="0"/>
        <v>0</v>
      </c>
      <c r="I19" s="11">
        <f t="shared" si="0"/>
        <v>11805485.51</v>
      </c>
      <c r="J19" s="11">
        <f t="shared" si="0"/>
        <v>4437457</v>
      </c>
      <c r="K19" s="1"/>
      <c r="L19" s="55">
        <f>SUM(L7:L18)</f>
        <v>0</v>
      </c>
      <c r="M19" s="55">
        <f aca="true" t="shared" si="1" ref="M19:R19">SUM(M7:M18)</f>
        <v>427</v>
      </c>
      <c r="N19" s="55">
        <f t="shared" si="1"/>
        <v>4</v>
      </c>
      <c r="O19" s="55">
        <f t="shared" si="1"/>
        <v>30</v>
      </c>
      <c r="P19" s="55">
        <f t="shared" si="1"/>
        <v>0</v>
      </c>
      <c r="Q19" s="55">
        <f t="shared" si="1"/>
        <v>0</v>
      </c>
      <c r="R19" s="55">
        <f t="shared" si="1"/>
        <v>457</v>
      </c>
      <c r="S19" s="1"/>
      <c r="T19" s="55">
        <f>SUM(T7:T18)</f>
        <v>0</v>
      </c>
      <c r="U19" s="55">
        <f aca="true" t="shared" si="2" ref="U19:AA19">SUM(U7:U18)</f>
        <v>441</v>
      </c>
      <c r="V19" s="55">
        <f t="shared" si="2"/>
        <v>6</v>
      </c>
      <c r="W19" s="55">
        <f t="shared" si="2"/>
        <v>23</v>
      </c>
      <c r="X19" s="55">
        <f t="shared" si="2"/>
        <v>0</v>
      </c>
      <c r="Y19" s="55">
        <f t="shared" si="2"/>
        <v>0</v>
      </c>
      <c r="Z19" s="55">
        <f t="shared" si="2"/>
        <v>464</v>
      </c>
      <c r="AA19" s="55">
        <f t="shared" si="2"/>
        <v>895846</v>
      </c>
      <c r="AB19" s="8"/>
      <c r="AC19" s="55">
        <f>SUM(AC7:AC18)</f>
        <v>33562</v>
      </c>
      <c r="AD19" s="1"/>
      <c r="AE19" s="55">
        <f>SUM(AE7:AE18)</f>
        <v>1485854</v>
      </c>
      <c r="AF19" s="55">
        <f aca="true" t="shared" si="3" ref="AF19:AI19">SUM(AF7:AF18)</f>
        <v>156731</v>
      </c>
      <c r="AG19" s="55">
        <f t="shared" si="3"/>
        <v>4384</v>
      </c>
      <c r="AH19" s="55">
        <f t="shared" si="3"/>
        <v>0</v>
      </c>
      <c r="AI19" s="11">
        <f t="shared" si="3"/>
        <v>608555.0800000001</v>
      </c>
      <c r="AJ19" s="1"/>
      <c r="AK19" s="12">
        <f>SUM(AK7:AK18)</f>
        <v>0</v>
      </c>
      <c r="AL19" s="12">
        <f aca="true" t="shared" si="4" ref="AL19:AP19">SUM(AL7:AL18)</f>
        <v>1</v>
      </c>
      <c r="AM19" s="12">
        <f t="shared" si="4"/>
        <v>0</v>
      </c>
      <c r="AN19" s="12"/>
      <c r="AO19" s="12">
        <f t="shared" si="4"/>
        <v>0</v>
      </c>
      <c r="AP19" s="12">
        <f t="shared" si="4"/>
        <v>0</v>
      </c>
      <c r="AQ19" s="1"/>
      <c r="AR19" s="12">
        <f>SUM(AR7:AR18)</f>
        <v>1</v>
      </c>
      <c r="AS19" s="11">
        <f aca="true" t="shared" si="5" ref="AS19:AU19">SUM(AS7:AS18)</f>
        <v>27500</v>
      </c>
      <c r="AT19" s="12">
        <f t="shared" si="5"/>
        <v>6</v>
      </c>
      <c r="AU19" s="11">
        <f t="shared" si="5"/>
        <v>639488</v>
      </c>
      <c r="AV19" s="1"/>
      <c r="AW19" s="55">
        <f>SUM(AW7:AW18)</f>
        <v>0</v>
      </c>
      <c r="AX19" s="55">
        <f aca="true" t="shared" si="6" ref="AX19:CA19">SUM(AX7:AX18)</f>
        <v>0</v>
      </c>
      <c r="AY19" s="55">
        <f t="shared" si="6"/>
        <v>0</v>
      </c>
      <c r="AZ19" s="55">
        <f t="shared" si="6"/>
        <v>1000</v>
      </c>
      <c r="BA19" s="55">
        <f t="shared" si="6"/>
        <v>22</v>
      </c>
      <c r="BB19" s="55">
        <f t="shared" si="6"/>
        <v>0</v>
      </c>
      <c r="BC19" s="55">
        <f t="shared" si="6"/>
        <v>0</v>
      </c>
      <c r="BD19" s="55">
        <f t="shared" si="6"/>
        <v>0</v>
      </c>
      <c r="BE19" s="55">
        <f t="shared" si="6"/>
        <v>0</v>
      </c>
      <c r="BF19" s="55">
        <f t="shared" si="6"/>
        <v>71</v>
      </c>
      <c r="BG19" s="55">
        <f t="shared" si="6"/>
        <v>4</v>
      </c>
      <c r="BH19" s="55">
        <f t="shared" si="6"/>
        <v>2</v>
      </c>
      <c r="BI19" s="55">
        <f t="shared" si="6"/>
        <v>0</v>
      </c>
      <c r="BJ19" s="55">
        <f t="shared" si="6"/>
        <v>0</v>
      </c>
      <c r="BK19" s="55">
        <f t="shared" si="6"/>
        <v>0</v>
      </c>
      <c r="BL19" s="55">
        <f t="shared" si="6"/>
        <v>0</v>
      </c>
      <c r="BM19" s="55">
        <f t="shared" si="6"/>
        <v>0</v>
      </c>
      <c r="BN19" s="55">
        <f t="shared" si="6"/>
        <v>0</v>
      </c>
      <c r="BO19" s="55">
        <f t="shared" si="6"/>
        <v>0</v>
      </c>
      <c r="BP19" s="55">
        <f t="shared" si="6"/>
        <v>0</v>
      </c>
      <c r="BQ19" s="55">
        <f t="shared" si="6"/>
        <v>142</v>
      </c>
      <c r="BR19" s="55">
        <f t="shared" si="6"/>
        <v>0</v>
      </c>
      <c r="BS19" s="55">
        <f t="shared" si="6"/>
        <v>0</v>
      </c>
      <c r="BT19" s="55">
        <f t="shared" si="6"/>
        <v>0</v>
      </c>
      <c r="BU19" s="55">
        <f t="shared" si="6"/>
        <v>2</v>
      </c>
      <c r="BV19" s="55">
        <f t="shared" si="6"/>
        <v>0</v>
      </c>
      <c r="BW19" s="55">
        <f t="shared" si="6"/>
        <v>0</v>
      </c>
      <c r="BX19" s="55">
        <f t="shared" si="6"/>
        <v>0</v>
      </c>
      <c r="BY19" s="55">
        <f t="shared" si="6"/>
        <v>1315</v>
      </c>
      <c r="BZ19" s="55">
        <f t="shared" si="6"/>
        <v>31</v>
      </c>
      <c r="CA19" s="55">
        <f t="shared" si="6"/>
        <v>12</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1.929774</v>
      </c>
      <c r="D5" s="23">
        <f>C5</f>
        <v>1.929774</v>
      </c>
      <c r="E5" s="24">
        <f>'Grantee Dashboard'!H7/10^6</f>
        <v>0</v>
      </c>
      <c r="F5" s="24">
        <f>E5</f>
        <v>0</v>
      </c>
      <c r="G5" s="24">
        <f>'Grantee Dashboard'!I7/10^6</f>
        <v>0.019595</v>
      </c>
      <c r="H5" s="24">
        <f>G5</f>
        <v>0.019595</v>
      </c>
      <c r="I5" s="24">
        <f>'Grantee Dashboard'!J7/10^6</f>
        <v>0.009309</v>
      </c>
      <c r="J5" s="24">
        <f>I5</f>
        <v>0.009309</v>
      </c>
    </row>
    <row r="6" spans="2:10" ht="15">
      <c r="B6" s="15" t="str">
        <f>CONCATENATE('Grantee Dashboard'!B8,"-","Q",'Grantee Dashboard'!C8)</f>
        <v>2011-Q1</v>
      </c>
      <c r="C6" s="15">
        <f>'Grantee Dashboard'!G8/10^6</f>
        <v>0.03460692</v>
      </c>
      <c r="D6" s="15">
        <f>C6+D5</f>
        <v>1.9643809200000002</v>
      </c>
      <c r="E6" s="22">
        <f>'Grantee Dashboard'!H8/10^6</f>
        <v>0</v>
      </c>
      <c r="F6" s="22">
        <f>E6+F5</f>
        <v>0</v>
      </c>
      <c r="G6" s="22">
        <f>'Grantee Dashboard'!I8/10^6</f>
        <v>0.00167951</v>
      </c>
      <c r="H6" s="22">
        <f>G6+H5</f>
        <v>0.02127451</v>
      </c>
      <c r="I6" s="22">
        <f>'Grantee Dashboard'!J8/10^6</f>
        <v>0.013091</v>
      </c>
      <c r="J6" s="22">
        <f>I6+J5</f>
        <v>0.0224</v>
      </c>
    </row>
    <row r="7" spans="2:10" ht="15">
      <c r="B7" s="15" t="str">
        <f>CONCATENATE('Grantee Dashboard'!B9,"-","Q",'Grantee Dashboard'!C9)</f>
        <v>2011-Q2</v>
      </c>
      <c r="C7" s="15">
        <f>'Grantee Dashboard'!G9/10^6</f>
        <v>0.026317</v>
      </c>
      <c r="D7" s="15">
        <f aca="true" t="shared" si="0" ref="D7:D14">C7+D6</f>
        <v>1.9906979200000001</v>
      </c>
      <c r="E7" s="22">
        <f>'Grantee Dashboard'!H9/10^6</f>
        <v>0</v>
      </c>
      <c r="F7" s="22">
        <f aca="true" t="shared" si="1" ref="F7:F14">E7+F6</f>
        <v>0</v>
      </c>
      <c r="G7" s="22">
        <f>'Grantee Dashboard'!I9/10^6</f>
        <v>0.017165</v>
      </c>
      <c r="H7" s="22">
        <f aca="true" t="shared" si="2" ref="H7:H14">G7+H6</f>
        <v>0.038439509999999996</v>
      </c>
      <c r="I7" s="22">
        <f>'Grantee Dashboard'!J9/10^6</f>
        <v>0</v>
      </c>
      <c r="J7" s="22">
        <f aca="true" t="shared" si="3" ref="J7:J13">I7+J6</f>
        <v>0.0224</v>
      </c>
    </row>
    <row r="8" spans="2:10" ht="15">
      <c r="B8" s="15" t="str">
        <f>CONCATENATE('Grantee Dashboard'!B10,"-","Q",'Grantee Dashboard'!C10)</f>
        <v>2011-Q3</v>
      </c>
      <c r="C8" s="15">
        <f>'Grantee Dashboard'!G10/10^6</f>
        <v>0.100826</v>
      </c>
      <c r="D8" s="15">
        <f t="shared" si="0"/>
        <v>2.09152392</v>
      </c>
      <c r="E8" s="22">
        <f>'Grantee Dashboard'!H10/10^6</f>
        <v>0</v>
      </c>
      <c r="F8" s="22">
        <f t="shared" si="1"/>
        <v>0</v>
      </c>
      <c r="G8" s="22">
        <f>'Grantee Dashboard'!I10/10^6</f>
        <v>0.029431</v>
      </c>
      <c r="H8" s="22">
        <f t="shared" si="2"/>
        <v>0.06787051</v>
      </c>
      <c r="I8" s="22">
        <f>'Grantee Dashboard'!J10/10^6</f>
        <v>0.086878</v>
      </c>
      <c r="J8" s="22">
        <f t="shared" si="3"/>
        <v>0.109278</v>
      </c>
    </row>
    <row r="9" spans="2:10" ht="15">
      <c r="B9" s="15" t="str">
        <f>CONCATENATE('Grantee Dashboard'!B11,"-","Q",'Grantee Dashboard'!C11)</f>
        <v>2011-Q4</v>
      </c>
      <c r="C9" s="15">
        <f>'Grantee Dashboard'!G11/10^6</f>
        <v>0.125004</v>
      </c>
      <c r="D9" s="15">
        <f t="shared" si="0"/>
        <v>2.2165279200000003</v>
      </c>
      <c r="E9" s="22">
        <f>'Grantee Dashboard'!H11/10^6</f>
        <v>0</v>
      </c>
      <c r="F9" s="22">
        <f t="shared" si="1"/>
        <v>0</v>
      </c>
      <c r="G9" s="22">
        <f>'Grantee Dashboard'!I11/10^6</f>
        <v>0.069933</v>
      </c>
      <c r="H9" s="22">
        <f t="shared" si="2"/>
        <v>0.13780351</v>
      </c>
      <c r="I9" s="22">
        <f>'Grantee Dashboard'!J11/10^6</f>
        <v>0.188458</v>
      </c>
      <c r="J9" s="22">
        <f t="shared" si="3"/>
        <v>0.297736</v>
      </c>
    </row>
    <row r="10" spans="2:10" ht="15">
      <c r="B10" s="15" t="str">
        <f>CONCATENATE('Grantee Dashboard'!B12,"-","Q",'Grantee Dashboard'!C12)</f>
        <v>2012-Q1</v>
      </c>
      <c r="C10" s="15">
        <f>'Grantee Dashboard'!G12/10^6</f>
        <v>0.13775</v>
      </c>
      <c r="D10" s="15">
        <f t="shared" si="0"/>
        <v>2.3542779200000004</v>
      </c>
      <c r="E10" s="22">
        <f>'Grantee Dashboard'!H12/10^6</f>
        <v>0</v>
      </c>
      <c r="F10" s="22">
        <f t="shared" si="1"/>
        <v>0</v>
      </c>
      <c r="G10" s="22">
        <f>'Grantee Dashboard'!I12/10^6</f>
        <v>8.86045</v>
      </c>
      <c r="H10" s="22">
        <f t="shared" si="2"/>
        <v>8.99825351</v>
      </c>
      <c r="I10" s="22">
        <f>'Grantee Dashboard'!J12/10^6</f>
        <v>0.28747</v>
      </c>
      <c r="J10" s="22">
        <f t="shared" si="3"/>
        <v>0.585206</v>
      </c>
    </row>
    <row r="11" spans="2:10" ht="15">
      <c r="B11" s="15" t="str">
        <f>CONCATENATE('Grantee Dashboard'!B13,"-","Q",'Grantee Dashboard'!C13)</f>
        <v>2012-Q2</v>
      </c>
      <c r="C11" s="15">
        <f>'Grantee Dashboard'!G13/10^6</f>
        <v>0.209536</v>
      </c>
      <c r="D11" s="15">
        <f t="shared" si="0"/>
        <v>2.5638139200000003</v>
      </c>
      <c r="E11" s="22">
        <f>'Grantee Dashboard'!H13/10^6</f>
        <v>0</v>
      </c>
      <c r="F11" s="22">
        <f t="shared" si="1"/>
        <v>0</v>
      </c>
      <c r="G11" s="22">
        <f>'Grantee Dashboard'!I13/10^6</f>
        <v>0.057422</v>
      </c>
      <c r="H11" s="22">
        <f t="shared" si="2"/>
        <v>9.05567551</v>
      </c>
      <c r="I11" s="22">
        <f>'Grantee Dashboard'!J13/10^6</f>
        <v>0.347198</v>
      </c>
      <c r="J11" s="22">
        <f t="shared" si="3"/>
        <v>0.932404</v>
      </c>
    </row>
    <row r="12" spans="2:10" ht="15">
      <c r="B12" s="15" t="str">
        <f>CONCATENATE('Grantee Dashboard'!B14,"-","Q",'Grantee Dashboard'!C14)</f>
        <v>2012-Q3</v>
      </c>
      <c r="C12" s="15">
        <f>'Grantee Dashboard'!G14/10^6</f>
        <v>0.288291</v>
      </c>
      <c r="D12" s="15">
        <f t="shared" si="0"/>
        <v>2.8521049200000004</v>
      </c>
      <c r="E12" s="22">
        <f>'Grantee Dashboard'!H14/10^6</f>
        <v>0</v>
      </c>
      <c r="F12" s="22">
        <f t="shared" si="1"/>
        <v>0</v>
      </c>
      <c r="G12" s="22">
        <f>'Grantee Dashboard'!I14/10^6</f>
        <v>0.121091</v>
      </c>
      <c r="H12" s="22">
        <f t="shared" si="2"/>
        <v>9.17676651</v>
      </c>
      <c r="I12" s="22">
        <f>'Grantee Dashboard'!J14/10^6</f>
        <v>0.010239</v>
      </c>
      <c r="J12" s="22">
        <f t="shared" si="3"/>
        <v>0.942643</v>
      </c>
    </row>
    <row r="13" spans="2:10" ht="15">
      <c r="B13" s="15" t="str">
        <f>CONCATENATE('Grantee Dashboard'!B15,"-","Q",'Grantee Dashboard'!C15)</f>
        <v>2012-Q4</v>
      </c>
      <c r="C13" s="15">
        <f>'Grantee Dashboard'!G15/10^6</f>
        <v>0.804271</v>
      </c>
      <c r="D13" s="15">
        <f t="shared" si="0"/>
        <v>3.6563759200000003</v>
      </c>
      <c r="E13" s="22">
        <f>'Grantee Dashboard'!H15/10^6</f>
        <v>0</v>
      </c>
      <c r="F13" s="22">
        <f t="shared" si="1"/>
        <v>0</v>
      </c>
      <c r="G13" s="22">
        <f>'Grantee Dashboard'!I15/10^6</f>
        <v>1.680732</v>
      </c>
      <c r="H13" s="22">
        <f t="shared" si="2"/>
        <v>10.85749851</v>
      </c>
      <c r="I13" s="22">
        <f>'Grantee Dashboard'!J15/10^6</f>
        <v>1.751094</v>
      </c>
      <c r="J13" s="22">
        <f t="shared" si="3"/>
        <v>2.693737</v>
      </c>
    </row>
    <row r="14" spans="2:10" ht="15">
      <c r="B14" s="15" t="str">
        <f>CONCATENATE('Grantee Dashboard'!B16,"-","Q",'Grantee Dashboard'!C16)</f>
        <v>2013-Q1</v>
      </c>
      <c r="C14" s="15">
        <f>'Grantee Dashboard'!G16/10^6</f>
        <v>0.501672</v>
      </c>
      <c r="D14" s="15">
        <f t="shared" si="0"/>
        <v>4.1580479200000005</v>
      </c>
      <c r="E14" s="22">
        <f>'Grantee Dashboard'!H16/10^6</f>
        <v>0</v>
      </c>
      <c r="F14" s="22">
        <f t="shared" si="1"/>
        <v>0</v>
      </c>
      <c r="G14" s="22">
        <f>'Grantee Dashboard'!I16/10^6</f>
        <v>0.811107</v>
      </c>
      <c r="H14" s="22">
        <f t="shared" si="2"/>
        <v>11.668605509999999</v>
      </c>
      <c r="I14" s="22">
        <f>'Grantee Dashboard'!J16/10^6</f>
        <v>1.61822</v>
      </c>
      <c r="J14" s="22">
        <f>I14+J13</f>
        <v>4.311957</v>
      </c>
    </row>
    <row r="15" spans="2:10" s="36" customFormat="1" ht="15">
      <c r="B15" s="15" t="s">
        <v>85</v>
      </c>
      <c r="C15" s="15">
        <f>'Grantee Dashboard'!G17/10^6</f>
        <v>0.293605</v>
      </c>
      <c r="D15" s="15">
        <f aca="true" t="shared" si="4" ref="D15">C15+D14</f>
        <v>4.451652920000001</v>
      </c>
      <c r="E15" s="22">
        <f>'Grantee Dashboard'!H17/10^6</f>
        <v>0</v>
      </c>
      <c r="F15" s="22">
        <f aca="true" t="shared" si="5" ref="F15">E15+F14</f>
        <v>0</v>
      </c>
      <c r="G15" s="22">
        <f>'Grantee Dashboard'!I17/10^6</f>
        <v>0.075464</v>
      </c>
      <c r="H15" s="22">
        <f aca="true" t="shared" si="6" ref="H15">G15+H14</f>
        <v>11.74406951</v>
      </c>
      <c r="I15" s="22">
        <f>'Grantee Dashboard'!J17/10^6</f>
        <v>0.1255</v>
      </c>
      <c r="J15" s="22">
        <f>I15+J14</f>
        <v>4.437456999999999</v>
      </c>
    </row>
    <row r="16" spans="2:10" s="41" customFormat="1" ht="15.75" thickBot="1">
      <c r="B16" s="53" t="s">
        <v>86</v>
      </c>
      <c r="C16" s="15">
        <f>'Grantee Dashboard'!G18/10^6</f>
        <v>0.016912</v>
      </c>
      <c r="D16" s="15">
        <f aca="true" t="shared" si="7" ref="D16">C16+D15</f>
        <v>4.46856492</v>
      </c>
      <c r="E16" s="22">
        <f>'Grantee Dashboard'!H18/10^6</f>
        <v>0</v>
      </c>
      <c r="F16" s="22">
        <f aca="true" t="shared" si="8" ref="F16">E16+F15</f>
        <v>0</v>
      </c>
      <c r="G16" s="22">
        <f>'Grantee Dashboard'!I18/10^6</f>
        <v>0.061416</v>
      </c>
      <c r="H16" s="22">
        <f aca="true" t="shared" si="9" ref="H16">G16+H15</f>
        <v>11.805485509999999</v>
      </c>
      <c r="I16" s="22">
        <f>'Grantee Dashboard'!J18/10^6</f>
        <v>0</v>
      </c>
      <c r="J16" s="22">
        <f>I16+J15</f>
        <v>4.437456999999999</v>
      </c>
    </row>
    <row r="17" spans="2:10" ht="15.75" thickBot="1">
      <c r="B17" s="16" t="s">
        <v>73</v>
      </c>
      <c r="C17" s="17">
        <f>SUM(C5:C16)</f>
        <v>4.46856492</v>
      </c>
      <c r="D17" s="17"/>
      <c r="E17" s="28">
        <f>SUM(E5:E16)</f>
        <v>0</v>
      </c>
      <c r="F17" s="28"/>
      <c r="G17" s="28">
        <f>SUM(G5:G16)</f>
        <v>11.805485509999999</v>
      </c>
      <c r="H17" s="28"/>
      <c r="I17" s="28">
        <f>SUM(I5:I16)</f>
        <v>4.437456999999999</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1</v>
      </c>
      <c r="D5" s="10">
        <f>C5</f>
        <v>1</v>
      </c>
      <c r="E5" s="10">
        <f>'Grantee Dashboard'!Z7</f>
        <v>1</v>
      </c>
      <c r="F5" s="10">
        <f>E5</f>
        <v>1</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3</v>
      </c>
      <c r="D6" s="12">
        <f>C6+D5</f>
        <v>4</v>
      </c>
      <c r="E6" s="12">
        <f>'Grantee Dashboard'!Z8</f>
        <v>2</v>
      </c>
      <c r="F6" s="12">
        <f>E6+F5</f>
        <v>3</v>
      </c>
      <c r="G6" s="57">
        <f>('Grantee Dashboard'!AE8*3412.14*3.365)/1000000+('Grantee Dashboard'!AF8*100000*1.092)/1000000+('Grantee Dashboard'!AG8*(140000/1000000)*1.158)+('Grantee Dashboard'!AH8*(91330/1000000)*1.151)</f>
        <v>612.8132742903</v>
      </c>
      <c r="H6" s="57">
        <f>G6+H5</f>
        <v>612.8132742903</v>
      </c>
    </row>
    <row r="7" spans="2:8" ht="15">
      <c r="B7" s="12" t="str">
        <f>CONCATENATE('Grantee Dashboard'!B9,"-","Q",'Grantee Dashboard'!C9)</f>
        <v>2011-Q2</v>
      </c>
      <c r="C7" s="12">
        <f>'Grantee Dashboard'!R9</f>
        <v>22</v>
      </c>
      <c r="D7" s="12">
        <f aca="true" t="shared" si="0" ref="D7:D14">C7+D6</f>
        <v>26</v>
      </c>
      <c r="E7" s="12">
        <f>'Grantee Dashboard'!Z9</f>
        <v>0</v>
      </c>
      <c r="F7" s="12">
        <f aca="true" t="shared" si="1" ref="F7:H14">E7+F6</f>
        <v>3</v>
      </c>
      <c r="G7" s="57">
        <f>('Grantee Dashboard'!AE9*3412.14*3.365)/1000000+('Grantee Dashboard'!AF9*100000*1.092)/1000000+('Grantee Dashboard'!AG9*(140000/1000000)*1.158)+('Grantee Dashboard'!AH9*(91330/1000000)*1.151)</f>
        <v>430.4775614412</v>
      </c>
      <c r="H7" s="57">
        <f t="shared" si="1"/>
        <v>1043.2908357315</v>
      </c>
    </row>
    <row r="8" spans="2:8" ht="15">
      <c r="B8" s="12" t="str">
        <f>CONCATENATE('Grantee Dashboard'!B10,"-","Q",'Grantee Dashboard'!C10)</f>
        <v>2011-Q3</v>
      </c>
      <c r="C8" s="12">
        <f>'Grantee Dashboard'!R10</f>
        <v>0</v>
      </c>
      <c r="D8" s="12">
        <f t="shared" si="0"/>
        <v>26</v>
      </c>
      <c r="E8" s="12">
        <f>'Grantee Dashboard'!Z10</f>
        <v>2</v>
      </c>
      <c r="F8" s="12">
        <f t="shared" si="1"/>
        <v>5</v>
      </c>
      <c r="G8" s="57">
        <f>('Grantee Dashboard'!AE10*3412.14*3.365)/1000000+('Grantee Dashboard'!AF10*100000*1.092)/1000000+('Grantee Dashboard'!AG10*(140000/1000000)*1.158)+('Grantee Dashboard'!AH10*(91330/1000000)*1.151)</f>
        <v>0</v>
      </c>
      <c r="H8" s="57">
        <f t="shared" si="1"/>
        <v>1043.2908357315</v>
      </c>
    </row>
    <row r="9" spans="2:8" ht="15">
      <c r="B9" s="12" t="str">
        <f>CONCATENATE('Grantee Dashboard'!B11,"-","Q",'Grantee Dashboard'!C11)</f>
        <v>2011-Q4</v>
      </c>
      <c r="C9" s="12">
        <f>'Grantee Dashboard'!R11</f>
        <v>16</v>
      </c>
      <c r="D9" s="12">
        <f t="shared" si="0"/>
        <v>42</v>
      </c>
      <c r="E9" s="12">
        <f>'Grantee Dashboard'!Z11</f>
        <v>6</v>
      </c>
      <c r="F9" s="12">
        <f t="shared" si="1"/>
        <v>11</v>
      </c>
      <c r="G9" s="57">
        <f>('Grantee Dashboard'!AE11*3412.14*3.365)/1000000+('Grantee Dashboard'!AF11*100000*1.092)/1000000+('Grantee Dashboard'!AG11*(140000/1000000)*1.158)+('Grantee Dashboard'!AH11*(91330/1000000)*1.151)</f>
        <v>1282.5018010530002</v>
      </c>
      <c r="H9" s="57">
        <f t="shared" si="1"/>
        <v>2325.7926367845002</v>
      </c>
    </row>
    <row r="10" spans="2:8" ht="15">
      <c r="B10" s="12" t="str">
        <f>CONCATENATE('Grantee Dashboard'!B12,"-","Q",'Grantee Dashboard'!C12)</f>
        <v>2012-Q1</v>
      </c>
      <c r="C10" s="12">
        <f>'Grantee Dashboard'!R12</f>
        <v>2</v>
      </c>
      <c r="D10" s="12">
        <f t="shared" si="0"/>
        <v>44</v>
      </c>
      <c r="E10" s="12">
        <f>'Grantee Dashboard'!Z12</f>
        <v>3</v>
      </c>
      <c r="F10" s="12">
        <f t="shared" si="1"/>
        <v>14</v>
      </c>
      <c r="G10" s="57">
        <f>('Grantee Dashboard'!AE12*3412.14*3.365)/1000000+('Grantee Dashboard'!AF12*100000*1.092)/1000000+('Grantee Dashboard'!AG12*(140000/1000000)*1.158)+('Grantee Dashboard'!AH12*(91330/1000000)*1.151)</f>
        <v>1593.4011859968</v>
      </c>
      <c r="H10" s="57">
        <f t="shared" si="1"/>
        <v>3919.1938227813002</v>
      </c>
    </row>
    <row r="11" spans="2:8" ht="15">
      <c r="B11" s="12" t="str">
        <f>CONCATENATE('Grantee Dashboard'!B13,"-","Q",'Grantee Dashboard'!C13)</f>
        <v>2012-Q2</v>
      </c>
      <c r="C11" s="12">
        <f>'Grantee Dashboard'!R13</f>
        <v>1</v>
      </c>
      <c r="D11" s="12">
        <f t="shared" si="0"/>
        <v>45</v>
      </c>
      <c r="E11" s="12">
        <f>'Grantee Dashboard'!Z13</f>
        <v>26</v>
      </c>
      <c r="F11" s="12">
        <f t="shared" si="1"/>
        <v>40</v>
      </c>
      <c r="G11" s="57">
        <f>('Grantee Dashboard'!AE13*3412.14*3.365)/1000000+('Grantee Dashboard'!AF13*100000*1.092)/1000000+('Grantee Dashboard'!AG13*(140000/1000000)*1.158)+('Grantee Dashboard'!AH13*(91330/1000000)*1.151)</f>
        <v>1410.3970129287004</v>
      </c>
      <c r="H11" s="57">
        <f t="shared" si="1"/>
        <v>5329.590835710001</v>
      </c>
    </row>
    <row r="12" spans="2:8" ht="15">
      <c r="B12" s="12" t="str">
        <f>CONCATENATE('Grantee Dashboard'!B14,"-","Q",'Grantee Dashboard'!C14)</f>
        <v>2012-Q3</v>
      </c>
      <c r="C12" s="12">
        <f>'Grantee Dashboard'!R14</f>
        <v>2</v>
      </c>
      <c r="D12" s="12">
        <f t="shared" si="0"/>
        <v>47</v>
      </c>
      <c r="E12" s="12">
        <f>'Grantee Dashboard'!Z14</f>
        <v>3</v>
      </c>
      <c r="F12" s="12">
        <f t="shared" si="1"/>
        <v>43</v>
      </c>
      <c r="G12" s="57">
        <f>('Grantee Dashboard'!AE14*3412.14*3.365)/1000000+('Grantee Dashboard'!AF14*100000*1.092)/1000000+('Grantee Dashboard'!AG14*(140000/1000000)*1.158)+('Grantee Dashboard'!AH14*(91330/1000000)*1.151)</f>
        <v>413.49590366430004</v>
      </c>
      <c r="H12" s="57">
        <f t="shared" si="1"/>
        <v>5743.086739374301</v>
      </c>
    </row>
    <row r="13" spans="2:8" ht="15">
      <c r="B13" s="12" t="str">
        <f>CONCATENATE('Grantee Dashboard'!B15,"-","Q",'Grantee Dashboard'!C15)</f>
        <v>2012-Q4</v>
      </c>
      <c r="C13" s="12">
        <f>'Grantee Dashboard'!R15</f>
        <v>409</v>
      </c>
      <c r="D13" s="12">
        <f t="shared" si="0"/>
        <v>456</v>
      </c>
      <c r="E13" s="12">
        <f>'Grantee Dashboard'!Z15</f>
        <v>415</v>
      </c>
      <c r="F13" s="12">
        <f t="shared" si="1"/>
        <v>458</v>
      </c>
      <c r="G13" s="57">
        <f>('Grantee Dashboard'!AE15*3412.14*3.365)/1000000+('Grantee Dashboard'!AF15*100000*1.092)/1000000+('Grantee Dashboard'!AG15*(140000/1000000)*1.158)+('Grantee Dashboard'!AH15*(91330/1000000)*1.151)</f>
        <v>9646.8468090474</v>
      </c>
      <c r="H13" s="57">
        <f t="shared" si="1"/>
        <v>15389.9335484217</v>
      </c>
    </row>
    <row r="14" spans="2:8" ht="15">
      <c r="B14" s="12" t="str">
        <f>CONCATENATE('Grantee Dashboard'!B16,"-","Q",'Grantee Dashboard'!C16)</f>
        <v>2013-Q1</v>
      </c>
      <c r="C14" s="12">
        <f>'Grantee Dashboard'!R16</f>
        <v>0</v>
      </c>
      <c r="D14" s="12">
        <f t="shared" si="0"/>
        <v>456</v>
      </c>
      <c r="E14" s="12">
        <f>'Grantee Dashboard'!Z16</f>
        <v>5</v>
      </c>
      <c r="F14" s="12">
        <f t="shared" si="1"/>
        <v>463</v>
      </c>
      <c r="G14" s="57">
        <f>('Grantee Dashboard'!AE16*3412.14*3.365)/1000000+('Grantee Dashboard'!AF16*100000*1.092)/1000000+('Grantee Dashboard'!AG16*(140000/1000000)*1.158)+('Grantee Dashboard'!AH16*(91330/1000000)*1.151)</f>
        <v>17822.7352904016</v>
      </c>
      <c r="H14" s="57">
        <f t="shared" si="1"/>
        <v>33212.6688388233</v>
      </c>
    </row>
    <row r="15" spans="2:8" ht="15">
      <c r="B15" s="12" t="s">
        <v>85</v>
      </c>
      <c r="C15" s="12">
        <f>'Grantee Dashboard'!R17</f>
        <v>1</v>
      </c>
      <c r="D15" s="12">
        <f aca="true" t="shared" si="2" ref="D15">C15+D14</f>
        <v>457</v>
      </c>
      <c r="E15" s="12">
        <f>'Grantee Dashboard'!Z17</f>
        <v>1</v>
      </c>
      <c r="F15" s="12">
        <f aca="true" t="shared" si="3" ref="F15:H15">E15+F14</f>
        <v>464</v>
      </c>
      <c r="G15" s="57">
        <f>('Grantee Dashboard'!AE17*3412.14*3.365)/1000000+('Grantee Dashboard'!AF17*100000*1.092)/1000000+('Grantee Dashboard'!AG17*(140000/1000000)*1.158)+('Grantee Dashboard'!AH17*(91330/1000000)*1.151)</f>
        <v>1673.4448255161</v>
      </c>
      <c r="H15" s="57">
        <f t="shared" si="3"/>
        <v>34886.1136643394</v>
      </c>
    </row>
    <row r="16" spans="2:8" ht="15.75" thickBot="1">
      <c r="B16" s="54" t="s">
        <v>86</v>
      </c>
      <c r="C16" s="12">
        <f>'Grantee Dashboard'!R18</f>
        <v>0</v>
      </c>
      <c r="D16" s="12">
        <f aca="true" t="shared" si="4" ref="D16">C16+D15</f>
        <v>457</v>
      </c>
      <c r="E16" s="12">
        <f>'Grantee Dashboard'!Z18</f>
        <v>0</v>
      </c>
      <c r="F16" s="12">
        <f aca="true" t="shared" si="5" ref="F16:H16">E16+F15</f>
        <v>464</v>
      </c>
      <c r="G16" s="57">
        <f>('Grantee Dashboard'!AE18*3412.14*3.365)/1000000+('Grantee Dashboard'!AF18*100000*1.092)/1000000+('Grantee Dashboard'!AG18*(140000/1000000)*1.158)+('Grantee Dashboard'!AH18*(91330/1000000)*1.151)</f>
        <v>0</v>
      </c>
      <c r="H16" s="57">
        <f t="shared" si="5"/>
        <v>34886.1136643394</v>
      </c>
    </row>
    <row r="17" spans="2:8" ht="15.75" thickBot="1">
      <c r="B17" s="19" t="s">
        <v>73</v>
      </c>
      <c r="C17" s="20">
        <f>SUM(C5:C16)</f>
        <v>457</v>
      </c>
      <c r="D17" s="20"/>
      <c r="E17" s="20">
        <f>SUM(E5:E16)</f>
        <v>464</v>
      </c>
      <c r="F17" s="21"/>
      <c r="G17" s="21">
        <f>SUM(G5:G16)</f>
        <v>34886.1136643394</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2014-07-16T16:37:53Z</dcterms:modified>
  <cp:category/>
  <cp:version/>
  <cp:contentType/>
  <cp:contentStatus/>
</cp:coreProperties>
</file>