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P:\Better Buildings\Website\Routine updates\6-15-15\"/>
    </mc:Choice>
  </mc:AlternateContent>
  <bookViews>
    <workbookView xWindow="0" yWindow="0" windowWidth="28800" windowHeight="1243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<sst xmlns="http://schemas.openxmlformats.org/spreadsheetml/2006/main" count="272" uniqueCount="190">
  <si>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</si>
  <si>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</si>
  <si>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</si>
  <si>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</si>
  <si>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</si>
  <si>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</si>
  <si>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</si>
  <si>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</si>
  <si>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</si>
  <si>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</si>
  <si>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</si>
  <si>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</si>
  <si>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</si>
  <si>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</si>
  <si>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</si>
  <si>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</si>
  <si>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</si>
  <si>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</si>
  <si>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</si>
  <si>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</si>
  <si>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</si>
  <si>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</si>
  <si>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</si>
  <si>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</si>
  <si>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</si>
  <si>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</si>
  <si>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</si>
  <si>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</si>
  <si>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</si>
  <si>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</si>
  <si>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</si>
  <si>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</si>
  <si>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</si>
  <si>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</si>
  <si>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</si>
  <si>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</si>
  <si>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</si>
  <si>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</si>
  <si>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</si>
  <si>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</si>
  <si>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</si>
  <si>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</si>
  <si>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</si>
  <si>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</si>
  <si>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</si>
  <si>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</si>
  <si>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</si>
  <si>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</si>
  <si>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</si>
  <si>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</si>
  <si>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</si>
  <si>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</si>
  <si>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</si>
  <si>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</si>
  <si>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</si>
  <si>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</si>
  <si>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</si>
  <si>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</si>
  <si>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</si>
  <si>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</si>
  <si>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</si>
  <si>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</si>
  <si>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</si>
  <si>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</si>
  <si>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</si>
  <si>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</si>
  <si>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</si>
  <si>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</si>
  <si>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</si>
  <si>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</si>
  <si>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</si>
  <si>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</si>
  <si>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</si>
  <si>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</si>
  <si>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</si>
  <si>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</si>
  <si>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</si>
  <si>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</si>
  <si>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</si>
  <si>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</si>
  <si>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</si>
  <si>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</si>
  <si>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</si>
  <si>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</si>
  <si>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</si>
  <si>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</si>
  <si>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</si>
  <si>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</si>
  <si>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</si>
  <si>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</si>
  <si>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</si>
  <si>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</si>
  <si>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</si>
  <si>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</si>
  <si>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</si>
  <si>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</si>
  <si>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</si>
  <si>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</si>
  <si>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</si>
  <si>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</si>
  <si>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</si>
  <si>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</si>
  <si>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</si>
  <si>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</si>
  <si>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</si>
  <si>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</si>
  <si>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</si>
  <si>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</si>
  <si>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</si>
  <si>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</si>
  <si>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</si>
  <si>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</si>
  <si>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</si>
  <si>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</si>
  <si>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</si>
  <si>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</si>
  <si>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</si>
  <si>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</si>
  <si>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</si>
  <si>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</si>
  <si>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</si>
  <si>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</si>
  <si>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</si>
  <si>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</si>
  <si>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</si>
  <si>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</si>
  <si>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</si>
  <si>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</si>
  <si>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</si>
  <si>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</si>
  <si>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</si>
  <si>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</si>
  <si>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</si>
  <si>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</si>
  <si>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</si>
  <si>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</si>
  <si>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</si>
  <si>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</si>
  <si>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</si>
  <si>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</si>
  <si>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</si>
  <si>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</si>
  <si>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</si>
  <si>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</si>
  <si>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</si>
  <si>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</si>
  <si>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</si>
  <si>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</si>
  <si>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</si>
  <si>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</si>
  <si>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</si>
  <si>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</si>
  <si>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</si>
  <si>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</si>
  <si>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</si>
  <si>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</si>
  <si>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</si>
  <si>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</si>
  <si>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</si>
  <si>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</si>
  <si>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</si>
  <si>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</si>
  <si>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</si>
  <si>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</si>
  <si>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</si>
  <si>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</si>
  <si>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</si>
  <si>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</si>
  <si>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</si>
  <si>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</si>
  <si>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</si>
  <si>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</si>
  <si>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</si>
  <si>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</si>
  <si>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</si>
  <si>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</si>
  <si>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</si>
  <si>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</si>
  <si>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</si>
  <si>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</si>
  <si>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</si>
  <si>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</si>
  <si>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</si>
  <si>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</si>
  <si>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</si>
  <si>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</si>
  <si>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</si>
  <si>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</si>
  <si>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</si>
  <si>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Boulder County, 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</si>
</sst>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7124267431766214"/>
          <c:y val="3.2255277110565736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0.82927456999999993</c:v>
                </c:pt>
                <c:pt idx="1">
                  <c:v>2.0215195699999997</c:v>
                </c:pt>
                <c:pt idx="2">
                  <c:v>3.4920715699999998</c:v>
                </c:pt>
                <c:pt idx="3">
                  <c:v>5.0326365699999993</c:v>
                </c:pt>
                <c:pt idx="4">
                  <c:v>7.3343165699999995</c:v>
                </c:pt>
                <c:pt idx="5">
                  <c:v>8.6652385699999996</c:v>
                </c:pt>
                <c:pt idx="6">
                  <c:v>13.50717057</c:v>
                </c:pt>
                <c:pt idx="7">
                  <c:v>15.67934157</c:v>
                </c:pt>
                <c:pt idx="8">
                  <c:v>21.760755570000001</c:v>
                </c:pt>
                <c:pt idx="9">
                  <c:v>22.780882569999999</c:v>
                </c:pt>
                <c:pt idx="10">
                  <c:v>24.010278570000001</c:v>
                </c:pt>
                <c:pt idx="11">
                  <c:v>24.588768569999999</c:v>
                </c:pt>
                <c:pt idx="12">
                  <c:v>24.588768569999999</c:v>
                </c:pt>
                <c:pt idx="13">
                  <c:v>24.588768569999999</c:v>
                </c:pt>
                <c:pt idx="14">
                  <c:v>24.588768569999999</c:v>
                </c:pt>
                <c:pt idx="15">
                  <c:v>24.588768569999999</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8.4706110000000001E-2</c:v>
                </c:pt>
                <c:pt idx="1">
                  <c:v>0.15201011</c:v>
                </c:pt>
                <c:pt idx="2">
                  <c:v>0.15705811</c:v>
                </c:pt>
                <c:pt idx="3">
                  <c:v>0.29275311000000004</c:v>
                </c:pt>
                <c:pt idx="4">
                  <c:v>0.60547211000000001</c:v>
                </c:pt>
                <c:pt idx="5">
                  <c:v>0.60547211000000001</c:v>
                </c:pt>
                <c:pt idx="6">
                  <c:v>0.91547211000000006</c:v>
                </c:pt>
                <c:pt idx="7">
                  <c:v>0.9237281100000001</c:v>
                </c:pt>
                <c:pt idx="8">
                  <c:v>0.9237281100000001</c:v>
                </c:pt>
                <c:pt idx="9">
                  <c:v>0.9237281100000001</c:v>
                </c:pt>
                <c:pt idx="10">
                  <c:v>0.9237281100000001</c:v>
                </c:pt>
                <c:pt idx="11">
                  <c:v>0.9237281100000001</c:v>
                </c:pt>
                <c:pt idx="12">
                  <c:v>0.9237281100000001</c:v>
                </c:pt>
                <c:pt idx="13">
                  <c:v>0.9237281100000001</c:v>
                </c:pt>
                <c:pt idx="14">
                  <c:v>0.9237281100000001</c:v>
                </c:pt>
                <c:pt idx="15">
                  <c:v>0.9237281100000001</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4.0577790000000002E-2</c:v>
                </c:pt>
                <c:pt idx="1">
                  <c:v>4.4138790000000004E-2</c:v>
                </c:pt>
                <c:pt idx="2">
                  <c:v>0.13512278999999999</c:v>
                </c:pt>
                <c:pt idx="3">
                  <c:v>0.18021378999999998</c:v>
                </c:pt>
                <c:pt idx="4">
                  <c:v>0.32660678999999998</c:v>
                </c:pt>
                <c:pt idx="5">
                  <c:v>0.32660678999999998</c:v>
                </c:pt>
                <c:pt idx="6">
                  <c:v>0.47687278999999999</c:v>
                </c:pt>
                <c:pt idx="7">
                  <c:v>0.74232779000000004</c:v>
                </c:pt>
                <c:pt idx="8">
                  <c:v>0.99517479000000009</c:v>
                </c:pt>
                <c:pt idx="9">
                  <c:v>1.04987779</c:v>
                </c:pt>
                <c:pt idx="10">
                  <c:v>1.04987779</c:v>
                </c:pt>
                <c:pt idx="11">
                  <c:v>1.04987779</c:v>
                </c:pt>
                <c:pt idx="12">
                  <c:v>1.04987779</c:v>
                </c:pt>
                <c:pt idx="13">
                  <c:v>1.04987779</c:v>
                </c:pt>
                <c:pt idx="14">
                  <c:v>1.04987779</c:v>
                </c:pt>
                <c:pt idx="15">
                  <c:v>1.04987779</c:v>
                </c:pt>
              </c:numCache>
            </c:numRef>
          </c:val>
          <c:extLst/>
        </c:ser>
        <c:dLbls>
          <c:showLegendKey val="0"/>
          <c:showVal val="0"/>
          <c:showCatName val="0"/>
          <c:showSerName val="0"/>
          <c:showPercent val="0"/>
          <c:showBubbleSize val="0"/>
        </c:dLbls>
        <c:axId val="141357248"/>
        <c:axId val="141357640"/>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0.25301200000000001</c:v>
                </c:pt>
                <c:pt idx="1">
                  <c:v>0.936195</c:v>
                </c:pt>
                <c:pt idx="2">
                  <c:v>3.690922</c:v>
                </c:pt>
                <c:pt idx="3">
                  <c:v>7.6726109999999998</c:v>
                </c:pt>
                <c:pt idx="4">
                  <c:v>11.764959000000001</c:v>
                </c:pt>
                <c:pt idx="5">
                  <c:v>15.982242000000001</c:v>
                </c:pt>
                <c:pt idx="6">
                  <c:v>19.81663</c:v>
                </c:pt>
                <c:pt idx="7">
                  <c:v>23.925879999999999</c:v>
                </c:pt>
                <c:pt idx="8">
                  <c:v>30.310476000000001</c:v>
                </c:pt>
                <c:pt idx="9">
                  <c:v>33.086280000000002</c:v>
                </c:pt>
                <c:pt idx="10">
                  <c:v>35.487605000000002</c:v>
                </c:pt>
                <c:pt idx="11">
                  <c:v>37.190029000000003</c:v>
                </c:pt>
                <c:pt idx="12">
                  <c:v>38.665837000000003</c:v>
                </c:pt>
                <c:pt idx="13">
                  <c:v>39.681912000000004</c:v>
                </c:pt>
                <c:pt idx="14">
                  <c:v>40.312509000000006</c:v>
                </c:pt>
                <c:pt idx="15">
                  <c:v>40.988163000000007</c:v>
                </c:pt>
              </c:numCache>
            </c:numRef>
          </c:val>
          <c:smooth val="0"/>
          <c:extLst/>
        </c:ser>
        <c:dLbls>
          <c:showLegendKey val="0"/>
          <c:showVal val="0"/>
          <c:showCatName val="0"/>
          <c:showSerName val="0"/>
          <c:showPercent val="0"/>
          <c:showBubbleSize val="0"/>
        </c:dLbls>
        <c:marker val="1"/>
        <c:smooth val="0"/>
        <c:axId val="141357248"/>
        <c:axId val="141357640"/>
      </c:lineChart>
      <c:catAx>
        <c:axId val="141357248"/>
        <c:scaling>
          <c:orientation val="minMax"/>
        </c:scaling>
        <c:delete val="0"/>
        <c:axPos val="b"/>
        <c:numFmt formatCode="General" sourceLinked="0"/>
        <c:majorTickMark val="out"/>
        <c:minorTickMark val="none"/>
        <c:tickLblPos val="nextTo"/>
        <c:txPr>
          <a:bodyPr/>
          <a:lstStyle/>
          <a:p>
            <a:pPr>
              <a:defRPr sz="1200"/>
            </a:pPr>
            <a:endParaRPr lang="en-US"/>
          </a:p>
        </c:txPr>
        <c:crossAx val="141357640"/>
        <c:crosses val="autoZero"/>
        <c:auto val="1"/>
        <c:lblAlgn val="ctr"/>
        <c:lblOffset val="100"/>
        <c:noMultiLvlLbl val="0"/>
      </c:catAx>
      <c:valAx>
        <c:axId val="141357640"/>
        <c:scaling>
          <c:orientation val="minMax"/>
        </c:scaling>
        <c:delete val="0"/>
        <c:axPos val="l"/>
        <c:majorGridlines/>
        <c:title>
          <c:tx>
            <c:rich>
              <a:bodyPr rot="-5400000" vert="horz"/>
              <a:lstStyle/>
              <a:p>
                <a:pPr>
                  <a:defRPr sz="1200" b="0"/>
                </a:pPr>
                <a:r>
                  <a:rPr lang="en-US" sz="1200" b="0"/>
                  <a:t>Millions of Dollars</a:t>
                </a:r>
              </a:p>
            </c:rich>
          </c:tx>
          <c:overlay val="0"/>
        </c:title>
        <c:numFmt formatCode="&quot;$&quot;#,##0.0" sourceLinked="0"/>
        <c:majorTickMark val="out"/>
        <c:minorTickMark val="none"/>
        <c:tickLblPos val="nextTo"/>
        <c:txPr>
          <a:bodyPr/>
          <a:lstStyle/>
          <a:p>
            <a:pPr>
              <a:defRPr sz="1200"/>
            </a:pPr>
            <a:endParaRPr lang="en-US"/>
          </a:p>
        </c:txPr>
        <c:crossAx val="141357248"/>
        <c:crosses val="autoZero"/>
        <c:crossBetween val="between"/>
      </c:valAx>
    </c:plotArea>
    <c:legend>
      <c:legendPos val="b"/>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19207200848218364"/>
          <c:y val="2.6207084439179597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20694.1195295406</c:v>
                </c:pt>
                <c:pt idx="1">
                  <c:v>60783.020062166695</c:v>
                </c:pt>
                <c:pt idx="2">
                  <c:v>129138.553449306</c:v>
                </c:pt>
                <c:pt idx="3">
                  <c:v>216351.5559214626</c:v>
                </c:pt>
                <c:pt idx="4">
                  <c:v>332198.96278466878</c:v>
                </c:pt>
                <c:pt idx="5">
                  <c:v>434679.06084200635</c:v>
                </c:pt>
                <c:pt idx="6">
                  <c:v>540780.50086681102</c:v>
                </c:pt>
                <c:pt idx="7">
                  <c:v>618625.79634476569</c:v>
                </c:pt>
                <c:pt idx="8">
                  <c:v>708609.59199323901</c:v>
                </c:pt>
                <c:pt idx="9">
                  <c:v>735068.00243135903</c:v>
                </c:pt>
                <c:pt idx="10">
                  <c:v>751953.94122411439</c:v>
                </c:pt>
                <c:pt idx="11">
                  <c:v>769872.0025910585</c:v>
                </c:pt>
                <c:pt idx="12">
                  <c:v>778276.40016318415</c:v>
                </c:pt>
                <c:pt idx="13">
                  <c:v>787861.41130281205</c:v>
                </c:pt>
                <c:pt idx="14">
                  <c:v>793496.833402041</c:v>
                </c:pt>
                <c:pt idx="15">
                  <c:v>799159.42657069466</c:v>
                </c:pt>
              </c:numCache>
            </c:numRef>
          </c:val>
          <c:extLst/>
        </c:ser>
        <c:dLbls>
          <c:showLegendKey val="0"/>
          <c:showVal val="0"/>
          <c:showCatName val="0"/>
          <c:showSerName val="0"/>
          <c:showPercent val="0"/>
          <c:showBubbleSize val="0"/>
        </c:dLbls>
        <c:axId val="142310928"/>
        <c:axId val="142310536"/>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637</c:v>
                </c:pt>
                <c:pt idx="1">
                  <c:v>2364</c:v>
                </c:pt>
                <c:pt idx="2">
                  <c:v>4133</c:v>
                </c:pt>
                <c:pt idx="3">
                  <c:v>5435</c:v>
                </c:pt>
                <c:pt idx="4">
                  <c:v>6334</c:v>
                </c:pt>
                <c:pt idx="5">
                  <c:v>7541</c:v>
                </c:pt>
                <c:pt idx="6">
                  <c:v>9245</c:v>
                </c:pt>
                <c:pt idx="7">
                  <c:v>10768</c:v>
                </c:pt>
                <c:pt idx="8">
                  <c:v>11960</c:v>
                </c:pt>
                <c:pt idx="9">
                  <c:v>12763</c:v>
                </c:pt>
                <c:pt idx="10">
                  <c:v>13596</c:v>
                </c:pt>
                <c:pt idx="11">
                  <c:v>14253</c:v>
                </c:pt>
                <c:pt idx="12">
                  <c:v>14253</c:v>
                </c:pt>
                <c:pt idx="13">
                  <c:v>14253</c:v>
                </c:pt>
                <c:pt idx="14">
                  <c:v>14253</c:v>
                </c:pt>
                <c:pt idx="15">
                  <c:v>14253</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57</c:v>
                </c:pt>
                <c:pt idx="1">
                  <c:v>216</c:v>
                </c:pt>
                <c:pt idx="2">
                  <c:v>817</c:v>
                </c:pt>
                <c:pt idx="3">
                  <c:v>1675</c:v>
                </c:pt>
                <c:pt idx="4">
                  <c:v>2663</c:v>
                </c:pt>
                <c:pt idx="5">
                  <c:v>3713</c:v>
                </c:pt>
                <c:pt idx="6">
                  <c:v>5237</c:v>
                </c:pt>
                <c:pt idx="7">
                  <c:v>6481</c:v>
                </c:pt>
                <c:pt idx="8">
                  <c:v>7966</c:v>
                </c:pt>
                <c:pt idx="9">
                  <c:v>8662</c:v>
                </c:pt>
                <c:pt idx="10">
                  <c:v>9463</c:v>
                </c:pt>
                <c:pt idx="11">
                  <c:v>9952</c:v>
                </c:pt>
                <c:pt idx="12">
                  <c:v>10361</c:v>
                </c:pt>
                <c:pt idx="13">
                  <c:v>10727</c:v>
                </c:pt>
                <c:pt idx="14">
                  <c:v>10976</c:v>
                </c:pt>
                <c:pt idx="15">
                  <c:v>11259</c:v>
                </c:pt>
              </c:numCache>
            </c:numRef>
          </c:val>
          <c:smooth val="0"/>
          <c:extLst/>
        </c:ser>
        <c:dLbls>
          <c:showLegendKey val="0"/>
          <c:showVal val="0"/>
          <c:showCatName val="0"/>
          <c:showSerName val="0"/>
          <c:showPercent val="0"/>
          <c:showBubbleSize val="0"/>
        </c:dLbls>
        <c:marker val="1"/>
        <c:smooth val="0"/>
        <c:axId val="142309752"/>
        <c:axId val="142310144"/>
      </c:lineChart>
      <c:catAx>
        <c:axId val="142309752"/>
        <c:scaling>
          <c:orientation val="minMax"/>
        </c:scaling>
        <c:delete val="0"/>
        <c:axPos val="b"/>
        <c:numFmt formatCode="General" sourceLinked="0"/>
        <c:majorTickMark val="out"/>
        <c:minorTickMark val="none"/>
        <c:tickLblPos val="nextTo"/>
        <c:txPr>
          <a:bodyPr/>
          <a:lstStyle/>
          <a:p>
            <a:pPr>
              <a:defRPr sz="1200"/>
            </a:pPr>
            <a:endParaRPr lang="en-US"/>
          </a:p>
        </c:txPr>
        <c:crossAx val="142310144"/>
        <c:crosses val="autoZero"/>
        <c:auto val="1"/>
        <c:lblAlgn val="ctr"/>
        <c:lblOffset val="100"/>
        <c:noMultiLvlLbl val="0"/>
      </c:catAx>
      <c:valAx>
        <c:axId val="142310144"/>
        <c:scaling>
          <c:orientation val="minMax"/>
        </c:scaling>
        <c:delete val="0"/>
        <c:axPos val="l"/>
        <c:majorGridlines/>
        <c:title>
          <c:tx>
            <c:rich>
              <a:bodyPr rot="-5400000" vert="horz"/>
              <a:lstStyle/>
              <a:p>
                <a:pPr>
                  <a:defRPr/>
                </a:pPr>
                <a:r>
                  <a:rPr lang="en-US" sz="1400"/>
                  <a:t>Assessments and Upgrades</a:t>
                </a:r>
              </a:p>
            </c:rich>
          </c:tx>
          <c:overlay val="0"/>
        </c:title>
        <c:numFmt formatCode="General" sourceLinked="1"/>
        <c:majorTickMark val="out"/>
        <c:minorTickMark val="none"/>
        <c:tickLblPos val="nextTo"/>
        <c:txPr>
          <a:bodyPr/>
          <a:lstStyle/>
          <a:p>
            <a:pPr>
              <a:defRPr sz="1200"/>
            </a:pPr>
            <a:endParaRPr lang="en-US"/>
          </a:p>
        </c:txPr>
        <c:crossAx val="142309752"/>
        <c:crosses val="autoZero"/>
        <c:crossBetween val="between"/>
      </c:valAx>
      <c:valAx>
        <c:axId val="142310536"/>
        <c:scaling>
          <c:orientation val="minMax"/>
        </c:scaling>
        <c:delete val="0"/>
        <c:axPos val="r"/>
        <c:title>
          <c:tx>
            <c:rich>
              <a:bodyPr rot="-5400000" vert="horz"/>
              <a:lstStyle/>
              <a:p>
                <a:pPr>
                  <a:defRPr/>
                </a:pPr>
                <a:r>
                  <a:rPr lang="en-US" sz="1400"/>
                  <a:t>Source Energy Savings (MMBTU/yr)</a:t>
                </a:r>
              </a:p>
            </c:rich>
          </c:tx>
          <c:overlay val="0"/>
        </c:title>
        <c:numFmt formatCode="#,##0" sourceLinked="0"/>
        <c:majorTickMark val="out"/>
        <c:minorTickMark val="none"/>
        <c:tickLblPos val="nextTo"/>
        <c:crossAx val="142310928"/>
        <c:crosses val="max"/>
        <c:crossBetween val="between"/>
      </c:valAx>
      <c:catAx>
        <c:axId val="142310928"/>
        <c:scaling>
          <c:orientation val="minMax"/>
        </c:scaling>
        <c:delete val="1"/>
        <c:axPos val="b"/>
        <c:numFmt formatCode="General" sourceLinked="1"/>
        <c:majorTickMark val="out"/>
        <c:minorTickMark val="none"/>
        <c:tickLblPos val="nextTo"/>
        <c:crossAx val="142310536"/>
        <c:crosses val="autoZero"/>
        <c:auto val="1"/>
        <c:lblAlgn val="ctr"/>
        <c:lblOffset val="100"/>
        <c:noMultiLvlLbl val="0"/>
      </c:catAx>
      <c:spPr>
        <a:noFill/>
        <a:ln w="25400">
          <a:noFill/>
        </a:ln>
      </c:spPr>
    </c:plotArea>
    <c:legend>
      <c:legendPos val="b"/>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7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9091" cy="628402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9091" cy="628402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topLeftCell="A5"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A2:A5"/>
    <mergeCell ref="A6:A7"/>
    <mergeCell ref="A9:A15"/>
    <mergeCell ref="A16:A22"/>
    <mergeCell ref="A25:A29"/>
    <mergeCell ref="C30:C32"/>
    <mergeCell ref="A30:A33"/>
    <mergeCell ref="A34:A35"/>
    <mergeCell ref="A36:A39"/>
    <mergeCell ref="A40:A7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G1" sqref="G1:H1"/>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27" t="s">
        <v>15</v>
      </c>
      <c r="C1" s="128"/>
      <c r="D1" s="129"/>
      <c r="E1" s="123" t="s">
        <v>0</v>
      </c>
      <c r="F1" s="124"/>
      <c r="G1" s="125">
        <v>42143</v>
      </c>
      <c r="H1" s="126"/>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30"/>
      <c r="C2" s="131"/>
      <c r="D2" s="132"/>
      <c r="E2" s="123" t="s">
        <v>160</v>
      </c>
      <c r="F2" s="124"/>
      <c r="G2" s="123">
        <v>3554</v>
      </c>
      <c r="H2" s="12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30"/>
      <c r="C3" s="131"/>
      <c r="D3" s="132"/>
      <c r="E3" s="123" t="s">
        <v>159</v>
      </c>
      <c r="F3" s="124"/>
      <c r="G3" s="123" t="s">
        <v>189</v>
      </c>
      <c r="H3" s="124"/>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33"/>
      <c r="C4" s="134"/>
      <c r="D4" s="135"/>
      <c r="E4" s="123" t="s">
        <v>64</v>
      </c>
      <c r="F4" s="124"/>
      <c r="G4" s="136">
        <v>25000000</v>
      </c>
      <c r="H4" s="13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09"/>
      <c r="C5" s="110"/>
      <c r="D5" s="109" t="s">
        <v>66</v>
      </c>
      <c r="E5" s="122"/>
      <c r="F5" s="122"/>
      <c r="G5" s="110"/>
      <c r="H5" s="109" t="s">
        <v>16</v>
      </c>
      <c r="I5" s="110"/>
      <c r="J5" s="4" t="s">
        <v>73</v>
      </c>
      <c r="K5" s="1"/>
      <c r="L5" s="111" t="s">
        <v>92</v>
      </c>
      <c r="M5" s="111"/>
      <c r="N5" s="111"/>
      <c r="O5" s="111"/>
      <c r="P5" s="111"/>
      <c r="Q5" s="111"/>
      <c r="R5" s="111"/>
      <c r="S5" s="1"/>
      <c r="T5" s="112" t="s">
        <v>74</v>
      </c>
      <c r="U5" s="112"/>
      <c r="V5" s="112"/>
      <c r="W5" s="112"/>
      <c r="X5" s="112"/>
      <c r="Y5" s="112"/>
      <c r="Z5" s="112"/>
      <c r="AA5" s="108" t="s">
        <v>75</v>
      </c>
      <c r="AB5" s="1"/>
      <c r="AC5" s="108" t="s">
        <v>3</v>
      </c>
      <c r="AD5" s="1"/>
      <c r="AE5" s="118" t="s">
        <v>161</v>
      </c>
      <c r="AF5" s="119"/>
      <c r="AG5" s="119"/>
      <c r="AH5" s="119"/>
      <c r="AI5" s="120"/>
      <c r="AJ5" s="1"/>
      <c r="AK5" s="113" t="s">
        <v>17</v>
      </c>
      <c r="AL5" s="114"/>
      <c r="AM5" s="114"/>
      <c r="AN5" s="115"/>
      <c r="AO5" s="106" t="s">
        <v>18</v>
      </c>
      <c r="AP5" s="107"/>
      <c r="AQ5" s="1"/>
      <c r="AR5" s="116" t="s">
        <v>76</v>
      </c>
      <c r="AS5" s="117"/>
      <c r="AT5" s="117"/>
      <c r="AU5" s="117"/>
      <c r="AV5" s="1"/>
      <c r="AW5" s="108" t="s">
        <v>67</v>
      </c>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08"/>
      <c r="AB6" s="1"/>
      <c r="AC6" s="108"/>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776934.46</v>
      </c>
      <c r="E7" s="9">
        <v>52340.11</v>
      </c>
      <c r="F7" s="9">
        <v>0</v>
      </c>
      <c r="G7" s="9">
        <v>829274.57</v>
      </c>
      <c r="H7" s="9">
        <v>84706.11</v>
      </c>
      <c r="I7" s="9">
        <v>40577.79</v>
      </c>
      <c r="J7" s="9">
        <v>253012</v>
      </c>
      <c r="K7" s="1"/>
      <c r="L7" s="23">
        <v>528</v>
      </c>
      <c r="M7" s="23">
        <v>14</v>
      </c>
      <c r="N7" s="23">
        <v>0</v>
      </c>
      <c r="O7" s="23">
        <v>95</v>
      </c>
      <c r="P7" s="24">
        <v>0</v>
      </c>
      <c r="Q7" s="24">
        <v>0</v>
      </c>
      <c r="R7" s="23">
        <v>637</v>
      </c>
      <c r="S7" s="1"/>
      <c r="T7" s="25">
        <v>7</v>
      </c>
      <c r="U7" s="23">
        <v>7</v>
      </c>
      <c r="V7" s="23">
        <v>7</v>
      </c>
      <c r="W7" s="23">
        <v>43</v>
      </c>
      <c r="X7" s="23">
        <v>0</v>
      </c>
      <c r="Y7" s="23">
        <v>0</v>
      </c>
      <c r="Z7" s="23">
        <v>57</v>
      </c>
      <c r="AA7" s="23">
        <v>736391</v>
      </c>
      <c r="AB7" s="1"/>
      <c r="AC7" s="26">
        <v>15493</v>
      </c>
      <c r="AD7" s="22"/>
      <c r="AE7" s="23">
        <v>1544946</v>
      </c>
      <c r="AF7" s="23">
        <v>27063</v>
      </c>
      <c r="AG7" s="23">
        <v>0</v>
      </c>
      <c r="AH7" s="23">
        <v>0</v>
      </c>
      <c r="AI7" s="9">
        <v>166812.65</v>
      </c>
      <c r="AJ7" s="27"/>
      <c r="AK7" s="24"/>
      <c r="AL7" s="23"/>
      <c r="AM7" s="28"/>
      <c r="AN7" s="23"/>
      <c r="AO7" s="28"/>
      <c r="AP7" s="23"/>
      <c r="AQ7" s="1"/>
      <c r="AR7" s="23"/>
      <c r="AS7" s="9"/>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1107650</v>
      </c>
      <c r="E8" s="9">
        <v>82505</v>
      </c>
      <c r="F8" s="9">
        <v>2090</v>
      </c>
      <c r="G8" s="9">
        <v>1192245</v>
      </c>
      <c r="H8" s="9">
        <v>67304</v>
      </c>
      <c r="I8" s="9">
        <v>3561</v>
      </c>
      <c r="J8" s="9">
        <v>683183</v>
      </c>
      <c r="K8" s="1"/>
      <c r="L8" s="23">
        <v>636</v>
      </c>
      <c r="M8" s="23">
        <v>862</v>
      </c>
      <c r="N8" s="23">
        <v>0</v>
      </c>
      <c r="O8" s="23">
        <v>229</v>
      </c>
      <c r="P8" s="24">
        <v>0</v>
      </c>
      <c r="Q8" s="24">
        <v>0</v>
      </c>
      <c r="R8" s="23">
        <v>1727</v>
      </c>
      <c r="S8" s="1"/>
      <c r="T8" s="25">
        <v>42</v>
      </c>
      <c r="U8" s="23">
        <v>13</v>
      </c>
      <c r="V8" s="23">
        <v>13</v>
      </c>
      <c r="W8" s="23">
        <v>104</v>
      </c>
      <c r="X8" s="23">
        <v>0</v>
      </c>
      <c r="Y8" s="23">
        <v>0</v>
      </c>
      <c r="Z8" s="23">
        <v>159</v>
      </c>
      <c r="AA8" s="23">
        <v>1673543</v>
      </c>
      <c r="AB8" s="1"/>
      <c r="AC8" s="26">
        <v>20835</v>
      </c>
      <c r="AD8" s="22"/>
      <c r="AE8" s="23">
        <v>3080251</v>
      </c>
      <c r="AF8" s="23">
        <v>43241</v>
      </c>
      <c r="AG8" s="23">
        <v>0</v>
      </c>
      <c r="AH8" s="23">
        <v>0</v>
      </c>
      <c r="AI8" s="9">
        <v>318247.54496714001</v>
      </c>
      <c r="AJ8" s="27"/>
      <c r="AK8" s="24"/>
      <c r="AL8" s="23"/>
      <c r="AM8" s="28"/>
      <c r="AN8" s="23"/>
      <c r="AO8" s="28"/>
      <c r="AP8" s="23"/>
      <c r="AQ8" s="1"/>
      <c r="AR8" s="23"/>
      <c r="AS8" s="9"/>
      <c r="AT8" s="23"/>
      <c r="AU8" s="29"/>
      <c r="AV8" s="1"/>
      <c r="AW8" s="23">
        <v>0</v>
      </c>
      <c r="AX8" s="23">
        <v>0</v>
      </c>
      <c r="AY8" s="23">
        <v>0</v>
      </c>
      <c r="AZ8" s="23">
        <v>0</v>
      </c>
      <c r="BA8" s="23">
        <v>0</v>
      </c>
      <c r="BB8" s="23">
        <v>0</v>
      </c>
      <c r="BC8" s="23">
        <v>0</v>
      </c>
      <c r="BD8" s="23">
        <v>0</v>
      </c>
      <c r="BE8" s="23">
        <v>0</v>
      </c>
      <c r="BF8" s="23">
        <v>0</v>
      </c>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c r="BZ8" s="23">
        <v>0</v>
      </c>
      <c r="CA8" s="23">
        <v>0</v>
      </c>
      <c r="CB8" s="1"/>
      <c r="CC8" s="1"/>
    </row>
    <row r="9" spans="1:81" x14ac:dyDescent="0.25">
      <c r="A9" s="1"/>
      <c r="B9" s="3">
        <v>2011</v>
      </c>
      <c r="C9" s="18">
        <v>2</v>
      </c>
      <c r="D9" s="9">
        <v>1408496</v>
      </c>
      <c r="E9" s="9">
        <v>60463</v>
      </c>
      <c r="F9" s="9">
        <v>1593</v>
      </c>
      <c r="G9" s="9">
        <v>1470552</v>
      </c>
      <c r="H9" s="9">
        <v>5048</v>
      </c>
      <c r="I9" s="9">
        <v>90984</v>
      </c>
      <c r="J9" s="9">
        <v>2754727</v>
      </c>
      <c r="K9" s="1"/>
      <c r="L9" s="23">
        <v>908</v>
      </c>
      <c r="M9" s="23">
        <v>579</v>
      </c>
      <c r="N9" s="23">
        <v>0</v>
      </c>
      <c r="O9" s="23">
        <v>282</v>
      </c>
      <c r="P9" s="24">
        <v>0</v>
      </c>
      <c r="Q9" s="24">
        <v>0</v>
      </c>
      <c r="R9" s="23">
        <v>1769</v>
      </c>
      <c r="S9" s="1"/>
      <c r="T9" s="25">
        <v>161</v>
      </c>
      <c r="U9" s="23">
        <v>327</v>
      </c>
      <c r="V9" s="23">
        <v>327</v>
      </c>
      <c r="W9" s="23">
        <v>113</v>
      </c>
      <c r="X9" s="23">
        <v>0</v>
      </c>
      <c r="Y9" s="23">
        <v>0</v>
      </c>
      <c r="Z9" s="23">
        <v>601</v>
      </c>
      <c r="AA9" s="23">
        <v>1953261</v>
      </c>
      <c r="AB9" s="1"/>
      <c r="AC9" s="26">
        <v>25998</v>
      </c>
      <c r="AD9" s="22"/>
      <c r="AE9" s="23">
        <v>4373263</v>
      </c>
      <c r="AF9" s="23">
        <v>166139</v>
      </c>
      <c r="AG9" s="23">
        <v>0</v>
      </c>
      <c r="AH9" s="23">
        <v>0</v>
      </c>
      <c r="AI9" s="9">
        <v>557722</v>
      </c>
      <c r="AJ9" s="27"/>
      <c r="AK9" s="24"/>
      <c r="AL9" s="23"/>
      <c r="AM9" s="28"/>
      <c r="AN9" s="23"/>
      <c r="AO9" s="28"/>
      <c r="AP9" s="23"/>
      <c r="AQ9" s="1"/>
      <c r="AR9" s="23"/>
      <c r="AS9" s="9"/>
      <c r="AT9" s="23"/>
      <c r="AU9" s="29"/>
      <c r="AV9" s="1"/>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1"/>
      <c r="CC9" s="1"/>
    </row>
    <row r="10" spans="1:81" x14ac:dyDescent="0.25">
      <c r="A10" s="1"/>
      <c r="B10" s="3">
        <v>2011</v>
      </c>
      <c r="C10" s="18">
        <v>3</v>
      </c>
      <c r="D10" s="9">
        <v>1460998</v>
      </c>
      <c r="E10" s="9">
        <v>62450</v>
      </c>
      <c r="F10" s="9">
        <v>17117</v>
      </c>
      <c r="G10" s="9">
        <v>1540565</v>
      </c>
      <c r="H10" s="9">
        <v>135695</v>
      </c>
      <c r="I10" s="9">
        <v>45091</v>
      </c>
      <c r="J10" s="9">
        <v>3981689</v>
      </c>
      <c r="K10" s="1"/>
      <c r="L10" s="23">
        <v>505</v>
      </c>
      <c r="M10" s="23">
        <v>350</v>
      </c>
      <c r="N10" s="23">
        <v>0</v>
      </c>
      <c r="O10" s="23">
        <v>447</v>
      </c>
      <c r="P10" s="24">
        <v>0</v>
      </c>
      <c r="Q10" s="24">
        <v>0</v>
      </c>
      <c r="R10" s="23">
        <v>1302</v>
      </c>
      <c r="S10" s="1"/>
      <c r="T10" s="25">
        <v>452</v>
      </c>
      <c r="U10" s="23">
        <v>239</v>
      </c>
      <c r="V10" s="23">
        <v>239</v>
      </c>
      <c r="W10" s="23">
        <v>167</v>
      </c>
      <c r="X10" s="23">
        <v>0</v>
      </c>
      <c r="Y10" s="23">
        <v>0</v>
      </c>
      <c r="Z10" s="23">
        <v>858</v>
      </c>
      <c r="AA10" s="23">
        <v>3169503</v>
      </c>
      <c r="AB10" s="1"/>
      <c r="AC10" s="26">
        <v>24605</v>
      </c>
      <c r="AD10" s="22"/>
      <c r="AE10" s="23">
        <v>6005506</v>
      </c>
      <c r="AF10" s="23">
        <v>167204</v>
      </c>
      <c r="AG10" s="23">
        <v>0</v>
      </c>
      <c r="AH10" s="23">
        <v>0</v>
      </c>
      <c r="AI10" s="9">
        <v>699517</v>
      </c>
      <c r="AJ10" s="27"/>
      <c r="AK10" s="24"/>
      <c r="AL10" s="23"/>
      <c r="AM10" s="28"/>
      <c r="AN10" s="23"/>
      <c r="AO10" s="28"/>
      <c r="AP10" s="23"/>
      <c r="AQ10" s="1"/>
      <c r="AR10" s="23"/>
      <c r="AS10" s="9"/>
      <c r="AT10" s="23"/>
      <c r="AU10" s="29"/>
      <c r="AV10" s="1"/>
      <c r="AW10" s="23">
        <v>140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16</v>
      </c>
      <c r="BV10" s="23">
        <v>0</v>
      </c>
      <c r="BW10" s="23">
        <v>0</v>
      </c>
      <c r="BX10" s="23">
        <v>0</v>
      </c>
      <c r="BY10" s="23">
        <v>0</v>
      </c>
      <c r="BZ10" s="23">
        <v>0</v>
      </c>
      <c r="CA10" s="23">
        <v>0</v>
      </c>
      <c r="CB10" s="1"/>
      <c r="CC10" s="1"/>
    </row>
    <row r="11" spans="1:81" x14ac:dyDescent="0.25">
      <c r="A11" s="1"/>
      <c r="B11" s="3">
        <v>2011</v>
      </c>
      <c r="C11" s="18">
        <v>4</v>
      </c>
      <c r="D11" s="9">
        <v>1450527</v>
      </c>
      <c r="E11" s="9">
        <v>226535</v>
      </c>
      <c r="F11" s="9">
        <v>624618</v>
      </c>
      <c r="G11" s="9">
        <v>2301680</v>
      </c>
      <c r="H11" s="9">
        <v>312719</v>
      </c>
      <c r="I11" s="9">
        <v>146393</v>
      </c>
      <c r="J11" s="9">
        <v>4092348</v>
      </c>
      <c r="K11" s="1"/>
      <c r="L11" s="23">
        <v>294</v>
      </c>
      <c r="M11" s="23">
        <v>266</v>
      </c>
      <c r="N11" s="23">
        <v>0</v>
      </c>
      <c r="O11" s="23">
        <v>339</v>
      </c>
      <c r="P11" s="24">
        <v>0</v>
      </c>
      <c r="Q11" s="24">
        <v>0</v>
      </c>
      <c r="R11" s="23">
        <v>899</v>
      </c>
      <c r="S11" s="1"/>
      <c r="T11" s="25">
        <v>295</v>
      </c>
      <c r="U11" s="23">
        <v>394</v>
      </c>
      <c r="V11" s="23">
        <v>394</v>
      </c>
      <c r="W11" s="23">
        <v>299</v>
      </c>
      <c r="X11" s="23">
        <v>0</v>
      </c>
      <c r="Y11" s="23">
        <v>0</v>
      </c>
      <c r="Z11" s="23">
        <v>988</v>
      </c>
      <c r="AA11" s="23">
        <v>4956131</v>
      </c>
      <c r="AB11" s="1"/>
      <c r="AC11" s="26">
        <v>21927</v>
      </c>
      <c r="AD11" s="22"/>
      <c r="AE11" s="23">
        <v>8468642</v>
      </c>
      <c r="AF11" s="23">
        <v>170437</v>
      </c>
      <c r="AG11" s="23">
        <v>0</v>
      </c>
      <c r="AH11" s="23">
        <v>0</v>
      </c>
      <c r="AI11" s="9">
        <v>916756</v>
      </c>
      <c r="AJ11" s="27"/>
      <c r="AK11" s="24"/>
      <c r="AL11" s="23"/>
      <c r="AM11" s="28"/>
      <c r="AN11" s="23"/>
      <c r="AO11" s="28"/>
      <c r="AP11" s="23"/>
      <c r="AQ11" s="1"/>
      <c r="AR11" s="23"/>
      <c r="AS11" s="9"/>
      <c r="AT11" s="23"/>
      <c r="AU11" s="29"/>
      <c r="AV11" s="1"/>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1"/>
      <c r="CC11" s="1"/>
    </row>
    <row r="12" spans="1:81" x14ac:dyDescent="0.25">
      <c r="A12" s="1"/>
      <c r="B12" s="3">
        <v>2012</v>
      </c>
      <c r="C12" s="18">
        <v>1</v>
      </c>
      <c r="D12" s="9">
        <v>1064738</v>
      </c>
      <c r="E12" s="9">
        <v>177178</v>
      </c>
      <c r="F12" s="9">
        <v>89006</v>
      </c>
      <c r="G12" s="9">
        <v>1330922</v>
      </c>
      <c r="H12" s="9">
        <v>0</v>
      </c>
      <c r="I12" s="9">
        <v>0</v>
      </c>
      <c r="J12" s="9">
        <v>4217283</v>
      </c>
      <c r="K12" s="1"/>
      <c r="L12" s="23">
        <v>705</v>
      </c>
      <c r="M12" s="23">
        <v>278</v>
      </c>
      <c r="N12" s="23">
        <v>0</v>
      </c>
      <c r="O12" s="23">
        <v>224</v>
      </c>
      <c r="P12" s="24">
        <v>0</v>
      </c>
      <c r="Q12" s="24">
        <v>0</v>
      </c>
      <c r="R12" s="23">
        <v>1207</v>
      </c>
      <c r="S12" s="1"/>
      <c r="T12" s="25">
        <v>217</v>
      </c>
      <c r="U12" s="23">
        <v>602</v>
      </c>
      <c r="V12" s="23">
        <v>497</v>
      </c>
      <c r="W12" s="23">
        <v>231</v>
      </c>
      <c r="X12" s="23">
        <v>0</v>
      </c>
      <c r="Y12" s="23">
        <v>0</v>
      </c>
      <c r="Z12" s="23">
        <v>1050</v>
      </c>
      <c r="AA12" s="23">
        <v>3414451</v>
      </c>
      <c r="AB12" s="1"/>
      <c r="AC12" s="26">
        <v>22215</v>
      </c>
      <c r="AD12" s="22"/>
      <c r="AE12" s="23">
        <v>7025216</v>
      </c>
      <c r="AF12" s="23">
        <v>199795</v>
      </c>
      <c r="AG12" s="23">
        <v>0</v>
      </c>
      <c r="AH12" s="23">
        <v>0</v>
      </c>
      <c r="AI12" s="9">
        <v>825792</v>
      </c>
      <c r="AJ12" s="27"/>
      <c r="AK12" s="24"/>
      <c r="AL12" s="23"/>
      <c r="AM12" s="28"/>
      <c r="AN12" s="23">
        <v>146</v>
      </c>
      <c r="AO12" s="28"/>
      <c r="AP12" s="23"/>
      <c r="AQ12" s="1"/>
      <c r="AR12" s="23"/>
      <c r="AS12" s="9"/>
      <c r="AT12" s="23"/>
      <c r="AU12" s="29"/>
      <c r="AV12" s="1"/>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1"/>
      <c r="CC12" s="1"/>
    </row>
    <row r="13" spans="1:81" x14ac:dyDescent="0.25">
      <c r="A13" s="1"/>
      <c r="B13" s="3">
        <v>2012</v>
      </c>
      <c r="C13" s="18">
        <v>2</v>
      </c>
      <c r="D13" s="9">
        <v>712500</v>
      </c>
      <c r="E13" s="9">
        <v>237384</v>
      </c>
      <c r="F13" s="9">
        <v>3892048</v>
      </c>
      <c r="G13" s="9">
        <v>4841932</v>
      </c>
      <c r="H13" s="9">
        <v>310000</v>
      </c>
      <c r="I13" s="9">
        <v>150266</v>
      </c>
      <c r="J13" s="9">
        <v>3834388</v>
      </c>
      <c r="K13" s="1"/>
      <c r="L13" s="23">
        <v>1171</v>
      </c>
      <c r="M13" s="23">
        <v>265</v>
      </c>
      <c r="N13" s="23">
        <v>0</v>
      </c>
      <c r="O13" s="23">
        <v>268</v>
      </c>
      <c r="P13" s="24">
        <v>0</v>
      </c>
      <c r="Q13" s="24">
        <v>0</v>
      </c>
      <c r="R13" s="23">
        <v>1704</v>
      </c>
      <c r="S13" s="1"/>
      <c r="T13" s="25">
        <v>314</v>
      </c>
      <c r="U13" s="23">
        <v>1050</v>
      </c>
      <c r="V13" s="23">
        <v>1050</v>
      </c>
      <c r="W13" s="23">
        <v>160</v>
      </c>
      <c r="X13" s="23">
        <v>0</v>
      </c>
      <c r="Y13" s="23">
        <v>0</v>
      </c>
      <c r="Z13" s="23">
        <v>1524</v>
      </c>
      <c r="AA13" s="23">
        <v>2048907</v>
      </c>
      <c r="AB13" s="1"/>
      <c r="AC13" s="26">
        <v>26123</v>
      </c>
      <c r="AD13" s="22"/>
      <c r="AE13" s="23">
        <v>6615777</v>
      </c>
      <c r="AF13" s="23">
        <v>276008</v>
      </c>
      <c r="AG13" s="23">
        <v>0</v>
      </c>
      <c r="AH13" s="23">
        <v>0</v>
      </c>
      <c r="AI13" s="9">
        <v>865652</v>
      </c>
      <c r="AJ13" s="27"/>
      <c r="AK13" s="24"/>
      <c r="AL13" s="23"/>
      <c r="AM13" s="28"/>
      <c r="AN13" s="23">
        <v>192</v>
      </c>
      <c r="AO13" s="28"/>
      <c r="AP13" s="23"/>
      <c r="AQ13" s="1"/>
      <c r="AR13" s="23"/>
      <c r="AS13" s="9"/>
      <c r="AT13" s="23"/>
      <c r="AU13" s="29"/>
      <c r="AV13" s="1"/>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1"/>
      <c r="CC13" s="1"/>
    </row>
    <row r="14" spans="1:81" x14ac:dyDescent="0.25">
      <c r="A14" s="1"/>
      <c r="B14" s="3">
        <v>2012</v>
      </c>
      <c r="C14" s="18">
        <v>3</v>
      </c>
      <c r="D14" s="9">
        <v>473806</v>
      </c>
      <c r="E14" s="9">
        <v>296041</v>
      </c>
      <c r="F14" s="9">
        <v>1402324</v>
      </c>
      <c r="G14" s="9">
        <v>2172171</v>
      </c>
      <c r="H14" s="9">
        <v>8256</v>
      </c>
      <c r="I14" s="9">
        <v>265455</v>
      </c>
      <c r="J14" s="9">
        <v>4109250</v>
      </c>
      <c r="K14" s="1"/>
      <c r="L14" s="23">
        <v>998</v>
      </c>
      <c r="M14" s="23">
        <v>254</v>
      </c>
      <c r="N14" s="23">
        <v>0</v>
      </c>
      <c r="O14" s="23">
        <v>271</v>
      </c>
      <c r="P14" s="24">
        <v>0</v>
      </c>
      <c r="Q14" s="24">
        <v>0</v>
      </c>
      <c r="R14" s="23">
        <v>1523</v>
      </c>
      <c r="S14" s="1"/>
      <c r="T14" s="25">
        <v>357</v>
      </c>
      <c r="U14" s="23">
        <v>770</v>
      </c>
      <c r="V14" s="23">
        <v>770</v>
      </c>
      <c r="W14" s="23">
        <v>117</v>
      </c>
      <c r="X14" s="23">
        <v>0</v>
      </c>
      <c r="Y14" s="23">
        <v>0</v>
      </c>
      <c r="Z14" s="23">
        <v>1244</v>
      </c>
      <c r="AA14" s="23">
        <v>1964502</v>
      </c>
      <c r="AB14" s="1"/>
      <c r="AC14" s="26">
        <v>37998</v>
      </c>
      <c r="AD14" s="22"/>
      <c r="AE14" s="23">
        <v>4732277</v>
      </c>
      <c r="AF14" s="23">
        <v>215293</v>
      </c>
      <c r="AG14" s="23">
        <v>0</v>
      </c>
      <c r="AH14" s="23">
        <v>0</v>
      </c>
      <c r="AI14" s="9">
        <v>639053</v>
      </c>
      <c r="AJ14" s="27"/>
      <c r="AK14" s="24"/>
      <c r="AL14" s="23"/>
      <c r="AM14" s="28"/>
      <c r="AN14" s="23">
        <v>239</v>
      </c>
      <c r="AO14" s="28"/>
      <c r="AP14" s="23"/>
      <c r="AQ14" s="1"/>
      <c r="AR14" s="23">
        <v>11</v>
      </c>
      <c r="AS14" s="9">
        <v>88021</v>
      </c>
      <c r="AT14" s="23"/>
      <c r="AU14" s="29"/>
      <c r="AV14" s="1"/>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1"/>
      <c r="CC14" s="1"/>
    </row>
    <row r="15" spans="1:81" x14ac:dyDescent="0.25">
      <c r="A15" s="1"/>
      <c r="B15" s="3">
        <v>2012</v>
      </c>
      <c r="C15" s="18">
        <v>4</v>
      </c>
      <c r="D15" s="9">
        <v>249429</v>
      </c>
      <c r="E15" s="9">
        <v>423949</v>
      </c>
      <c r="F15" s="9">
        <v>5408036</v>
      </c>
      <c r="G15" s="9">
        <v>6081414</v>
      </c>
      <c r="H15" s="9">
        <v>0</v>
      </c>
      <c r="I15" s="9">
        <v>252847</v>
      </c>
      <c r="J15" s="9">
        <v>6384596</v>
      </c>
      <c r="K15" s="1"/>
      <c r="L15" s="23">
        <v>713</v>
      </c>
      <c r="M15" s="23">
        <v>182</v>
      </c>
      <c r="N15" s="23">
        <v>0</v>
      </c>
      <c r="O15" s="23">
        <v>297</v>
      </c>
      <c r="P15" s="24">
        <v>0</v>
      </c>
      <c r="Q15" s="24">
        <v>0</v>
      </c>
      <c r="R15" s="23">
        <v>1192</v>
      </c>
      <c r="S15" s="1"/>
      <c r="T15" s="25">
        <v>443</v>
      </c>
      <c r="U15" s="23">
        <v>891</v>
      </c>
      <c r="V15" s="23">
        <v>891</v>
      </c>
      <c r="W15" s="23">
        <v>151</v>
      </c>
      <c r="X15" s="23">
        <v>0</v>
      </c>
      <c r="Y15" s="23">
        <v>0</v>
      </c>
      <c r="Z15" s="23">
        <v>1485</v>
      </c>
      <c r="AA15" s="23">
        <v>4183690</v>
      </c>
      <c r="AB15" s="1"/>
      <c r="AC15" s="26">
        <v>44427</v>
      </c>
      <c r="AD15" s="22"/>
      <c r="AE15" s="23">
        <v>5257203</v>
      </c>
      <c r="AF15" s="23">
        <v>271258</v>
      </c>
      <c r="AG15" s="23">
        <v>0</v>
      </c>
      <c r="AH15" s="23">
        <v>0</v>
      </c>
      <c r="AI15" s="9">
        <v>739040</v>
      </c>
      <c r="AJ15" s="27"/>
      <c r="AK15" s="24"/>
      <c r="AL15" s="23"/>
      <c r="AM15" s="28"/>
      <c r="AN15" s="23">
        <v>245</v>
      </c>
      <c r="AO15" s="28"/>
      <c r="AP15" s="23"/>
      <c r="AQ15" s="1"/>
      <c r="AR15" s="23">
        <v>41</v>
      </c>
      <c r="AS15" s="9">
        <v>364862</v>
      </c>
      <c r="AT15" s="23">
        <v>3</v>
      </c>
      <c r="AU15" s="29">
        <v>309280</v>
      </c>
      <c r="AV15" s="1"/>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1"/>
      <c r="CC15" s="1"/>
    </row>
    <row r="16" spans="1:81" x14ac:dyDescent="0.25">
      <c r="A16" s="1"/>
      <c r="B16" s="3">
        <v>2013</v>
      </c>
      <c r="C16" s="18">
        <v>1</v>
      </c>
      <c r="D16" s="9">
        <v>231782</v>
      </c>
      <c r="E16" s="9">
        <v>302285</v>
      </c>
      <c r="F16" s="9">
        <v>486060</v>
      </c>
      <c r="G16" s="9">
        <v>1020127</v>
      </c>
      <c r="H16" s="9">
        <v>0</v>
      </c>
      <c r="I16" s="9">
        <v>54703</v>
      </c>
      <c r="J16" s="9">
        <v>2775804</v>
      </c>
      <c r="K16" s="1"/>
      <c r="L16" s="23">
        <v>504</v>
      </c>
      <c r="M16" s="23">
        <v>142</v>
      </c>
      <c r="N16" s="23">
        <v>0</v>
      </c>
      <c r="O16" s="23">
        <v>157</v>
      </c>
      <c r="P16" s="24">
        <v>0</v>
      </c>
      <c r="Q16" s="24">
        <v>0</v>
      </c>
      <c r="R16" s="23">
        <v>803</v>
      </c>
      <c r="S16" s="1"/>
      <c r="T16" s="25">
        <v>185</v>
      </c>
      <c r="U16" s="23">
        <v>402</v>
      </c>
      <c r="V16" s="23">
        <v>402</v>
      </c>
      <c r="W16" s="23">
        <v>109</v>
      </c>
      <c r="X16" s="23">
        <v>0</v>
      </c>
      <c r="Y16" s="23">
        <v>0</v>
      </c>
      <c r="Z16" s="23">
        <v>696</v>
      </c>
      <c r="AA16" s="23">
        <v>1531976</v>
      </c>
      <c r="AB16" s="1"/>
      <c r="AC16" s="26">
        <v>20988</v>
      </c>
      <c r="AD16" s="22"/>
      <c r="AE16" s="23">
        <v>1289200</v>
      </c>
      <c r="AF16" s="23">
        <v>106740</v>
      </c>
      <c r="AG16" s="23">
        <v>0</v>
      </c>
      <c r="AH16" s="23">
        <v>0</v>
      </c>
      <c r="AI16" s="9">
        <v>225680</v>
      </c>
      <c r="AJ16" s="27"/>
      <c r="AK16" s="24"/>
      <c r="AL16" s="23"/>
      <c r="AM16" s="28"/>
      <c r="AN16" s="23">
        <v>249</v>
      </c>
      <c r="AO16" s="28"/>
      <c r="AP16" s="23"/>
      <c r="AQ16" s="1"/>
      <c r="AR16" s="23">
        <v>18</v>
      </c>
      <c r="AS16" s="9">
        <v>195857</v>
      </c>
      <c r="AT16" s="23"/>
      <c r="AU16" s="29"/>
      <c r="AV16" s="1"/>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1"/>
      <c r="CC16" s="1"/>
    </row>
    <row r="17" spans="1:81" x14ac:dyDescent="0.25">
      <c r="A17" s="1"/>
      <c r="B17" s="3">
        <v>2013</v>
      </c>
      <c r="C17" s="18">
        <v>2</v>
      </c>
      <c r="D17" s="9">
        <v>137534</v>
      </c>
      <c r="E17" s="9">
        <v>448227</v>
      </c>
      <c r="F17" s="9">
        <v>643635</v>
      </c>
      <c r="G17" s="9">
        <v>1229396</v>
      </c>
      <c r="H17" s="9">
        <v>0</v>
      </c>
      <c r="I17" s="9">
        <v>0</v>
      </c>
      <c r="J17" s="9">
        <v>2401325</v>
      </c>
      <c r="K17" s="1"/>
      <c r="L17" s="23">
        <v>278</v>
      </c>
      <c r="M17" s="23">
        <v>339</v>
      </c>
      <c r="N17" s="23">
        <v>0</v>
      </c>
      <c r="O17" s="23">
        <v>216</v>
      </c>
      <c r="P17" s="24">
        <v>0</v>
      </c>
      <c r="Q17" s="24">
        <v>0</v>
      </c>
      <c r="R17" s="23">
        <v>833</v>
      </c>
      <c r="S17" s="1"/>
      <c r="T17" s="25">
        <v>144</v>
      </c>
      <c r="U17" s="23">
        <v>508</v>
      </c>
      <c r="V17" s="23">
        <v>508</v>
      </c>
      <c r="W17" s="23">
        <v>149</v>
      </c>
      <c r="X17" s="23">
        <v>0</v>
      </c>
      <c r="Y17" s="23">
        <v>0</v>
      </c>
      <c r="Z17" s="23">
        <v>801</v>
      </c>
      <c r="AA17" s="23">
        <v>2152971</v>
      </c>
      <c r="AB17" s="1"/>
      <c r="AC17" s="26">
        <v>19191</v>
      </c>
      <c r="AD17" s="22"/>
      <c r="AE17" s="23">
        <v>824414</v>
      </c>
      <c r="AF17" s="23">
        <v>67950</v>
      </c>
      <c r="AG17" s="23">
        <v>0</v>
      </c>
      <c r="AH17" s="23">
        <v>0</v>
      </c>
      <c r="AI17" s="9">
        <v>145810</v>
      </c>
      <c r="AJ17" s="27"/>
      <c r="AK17" s="24"/>
      <c r="AL17" s="23"/>
      <c r="AM17" s="28"/>
      <c r="AN17" s="23">
        <v>173</v>
      </c>
      <c r="AO17" s="28"/>
      <c r="AP17" s="23"/>
      <c r="AQ17" s="1"/>
      <c r="AR17" s="23">
        <v>30</v>
      </c>
      <c r="AS17" s="9">
        <v>290321</v>
      </c>
      <c r="AT17" s="23">
        <v>1</v>
      </c>
      <c r="AU17" s="29">
        <v>3800</v>
      </c>
      <c r="AV17" s="1"/>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1"/>
      <c r="CC17" s="1"/>
    </row>
    <row r="18" spans="1:81" x14ac:dyDescent="0.25">
      <c r="A18" s="1"/>
      <c r="B18" s="19">
        <v>2013</v>
      </c>
      <c r="C18" s="18">
        <v>3</v>
      </c>
      <c r="D18" s="9">
        <v>88871</v>
      </c>
      <c r="E18" s="9">
        <v>16316</v>
      </c>
      <c r="F18" s="9">
        <v>473303</v>
      </c>
      <c r="G18" s="9">
        <v>578490</v>
      </c>
      <c r="H18" s="9">
        <v>0</v>
      </c>
      <c r="I18" s="9">
        <v>0</v>
      </c>
      <c r="J18" s="9">
        <v>1702424</v>
      </c>
      <c r="K18" s="1"/>
      <c r="L18" s="23">
        <v>290</v>
      </c>
      <c r="M18" s="23">
        <v>193</v>
      </c>
      <c r="N18" s="23">
        <v>0</v>
      </c>
      <c r="O18" s="23">
        <v>174</v>
      </c>
      <c r="P18" s="24">
        <v>0</v>
      </c>
      <c r="Q18" s="24">
        <v>0</v>
      </c>
      <c r="R18" s="23">
        <v>657</v>
      </c>
      <c r="S18" s="1"/>
      <c r="T18" s="25">
        <v>234</v>
      </c>
      <c r="U18" s="23">
        <v>185</v>
      </c>
      <c r="V18" s="23">
        <v>185</v>
      </c>
      <c r="W18" s="23">
        <v>70</v>
      </c>
      <c r="X18" s="23">
        <v>0</v>
      </c>
      <c r="Y18" s="23">
        <v>0</v>
      </c>
      <c r="Z18" s="23">
        <v>489</v>
      </c>
      <c r="AA18" s="23">
        <v>684858</v>
      </c>
      <c r="AB18" s="1"/>
      <c r="AC18" s="26">
        <v>14849</v>
      </c>
      <c r="AD18" s="22"/>
      <c r="AE18" s="23">
        <v>699631</v>
      </c>
      <c r="AF18" s="23">
        <v>90522</v>
      </c>
      <c r="AG18" s="23">
        <v>0</v>
      </c>
      <c r="AH18" s="23">
        <v>0</v>
      </c>
      <c r="AI18" s="9">
        <v>150822</v>
      </c>
      <c r="AJ18" s="27"/>
      <c r="AK18" s="24"/>
      <c r="AL18" s="23"/>
      <c r="AM18" s="28"/>
      <c r="AN18" s="23"/>
      <c r="AO18" s="28"/>
      <c r="AP18" s="23"/>
      <c r="AQ18" s="1"/>
      <c r="AR18" s="23">
        <v>41</v>
      </c>
      <c r="AS18" s="9">
        <v>371751</v>
      </c>
      <c r="AT18" s="23"/>
      <c r="AU18" s="29"/>
      <c r="AV18" s="1"/>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1"/>
      <c r="CC18" s="1"/>
    </row>
    <row r="19" spans="1:81" x14ac:dyDescent="0.25">
      <c r="A19" s="1"/>
      <c r="B19" s="121" t="s">
        <v>171</v>
      </c>
      <c r="C19" s="122"/>
      <c r="D19" s="10">
        <f>SUM(D7:D18)</f>
        <v>9163265.4600000009</v>
      </c>
      <c r="E19" s="10">
        <f t="shared" ref="E19:J19" si="0">SUM(E7:E18)</f>
        <v>2385673.11</v>
      </c>
      <c r="F19" s="10">
        <f t="shared" si="0"/>
        <v>13039830</v>
      </c>
      <c r="G19" s="10">
        <f t="shared" si="0"/>
        <v>24588768.57</v>
      </c>
      <c r="H19" s="10">
        <f t="shared" si="0"/>
        <v>923728.11</v>
      </c>
      <c r="I19" s="10">
        <f t="shared" si="0"/>
        <v>1049877.79</v>
      </c>
      <c r="J19" s="10">
        <f t="shared" si="0"/>
        <v>37190029</v>
      </c>
      <c r="K19" s="1"/>
      <c r="L19" s="33">
        <f>SUM(L7:L18)</f>
        <v>7530</v>
      </c>
      <c r="M19" s="33">
        <f t="shared" ref="M19:R19" si="1">SUM(M7:M18)</f>
        <v>3724</v>
      </c>
      <c r="N19" s="33">
        <f t="shared" si="1"/>
        <v>0</v>
      </c>
      <c r="O19" s="33">
        <f t="shared" si="1"/>
        <v>2999</v>
      </c>
      <c r="P19" s="33">
        <f t="shared" si="1"/>
        <v>0</v>
      </c>
      <c r="Q19" s="33">
        <f t="shared" si="1"/>
        <v>0</v>
      </c>
      <c r="R19" s="33">
        <f t="shared" si="1"/>
        <v>14253</v>
      </c>
      <c r="S19" s="1"/>
      <c r="T19" s="33">
        <f>SUM(T7:T18)</f>
        <v>2851</v>
      </c>
      <c r="U19" s="33">
        <f t="shared" ref="U19:AA19" si="2">SUM(U7:U18)</f>
        <v>5388</v>
      </c>
      <c r="V19" s="33">
        <f t="shared" si="2"/>
        <v>5283</v>
      </c>
      <c r="W19" s="33">
        <f t="shared" si="2"/>
        <v>1713</v>
      </c>
      <c r="X19" s="33">
        <f t="shared" si="2"/>
        <v>0</v>
      </c>
      <c r="Y19" s="33">
        <f t="shared" si="2"/>
        <v>0</v>
      </c>
      <c r="Z19" s="33">
        <f t="shared" si="2"/>
        <v>9952</v>
      </c>
      <c r="AA19" s="33">
        <f t="shared" si="2"/>
        <v>28470184</v>
      </c>
      <c r="AB19" s="8"/>
      <c r="AC19" s="33">
        <f>SUM(AC7:AC18)</f>
        <v>294649</v>
      </c>
      <c r="AD19" s="1"/>
      <c r="AE19" s="33">
        <f>SUM(AE7:AE18)</f>
        <v>49916326</v>
      </c>
      <c r="AF19" s="33">
        <f t="shared" ref="AF19:AI19" si="3">SUM(AF7:AF18)</f>
        <v>1801650</v>
      </c>
      <c r="AG19" s="33">
        <f t="shared" si="3"/>
        <v>0</v>
      </c>
      <c r="AH19" s="33">
        <f t="shared" si="3"/>
        <v>0</v>
      </c>
      <c r="AI19" s="10">
        <f t="shared" si="3"/>
        <v>6250904.1949671395</v>
      </c>
      <c r="AJ19" s="1"/>
      <c r="AK19" s="11">
        <f>SUM(AK7:AK18)</f>
        <v>0</v>
      </c>
      <c r="AL19" s="11">
        <f t="shared" ref="AL19:AP19" si="4">SUM(AL7:AL18)</f>
        <v>0</v>
      </c>
      <c r="AM19" s="11">
        <f t="shared" si="4"/>
        <v>0</v>
      </c>
      <c r="AN19" s="11"/>
      <c r="AO19" s="11">
        <f t="shared" si="4"/>
        <v>0</v>
      </c>
      <c r="AP19" s="11">
        <f t="shared" si="4"/>
        <v>0</v>
      </c>
      <c r="AQ19" s="1"/>
      <c r="AR19" s="11">
        <f>SUM(AR7:AR18)</f>
        <v>141</v>
      </c>
      <c r="AS19" s="10">
        <f t="shared" ref="AS19:AU19" si="5">SUM(AS7:AS18)</f>
        <v>1310812</v>
      </c>
      <c r="AT19" s="11">
        <f t="shared" si="5"/>
        <v>4</v>
      </c>
      <c r="AU19" s="10">
        <f t="shared" si="5"/>
        <v>313080</v>
      </c>
      <c r="AV19" s="1"/>
      <c r="AW19" s="33">
        <f>SUM(AW7:AW18)</f>
        <v>140</v>
      </c>
      <c r="AX19" s="33">
        <f t="shared" ref="AX19:CA19" si="6">SUM(AX7:AX18)</f>
        <v>0</v>
      </c>
      <c r="AY19" s="33">
        <f t="shared" si="6"/>
        <v>0</v>
      </c>
      <c r="AZ19" s="33">
        <f t="shared" si="6"/>
        <v>0</v>
      </c>
      <c r="BA19" s="33">
        <f t="shared" si="6"/>
        <v>0</v>
      </c>
      <c r="BB19" s="33">
        <f t="shared" si="6"/>
        <v>0</v>
      </c>
      <c r="BC19" s="33">
        <f t="shared" si="6"/>
        <v>0</v>
      </c>
      <c r="BD19" s="33">
        <f t="shared" si="6"/>
        <v>0</v>
      </c>
      <c r="BE19" s="33">
        <f t="shared" si="6"/>
        <v>0</v>
      </c>
      <c r="BF19" s="33">
        <f t="shared" si="6"/>
        <v>0</v>
      </c>
      <c r="BG19" s="33">
        <f t="shared" si="6"/>
        <v>0</v>
      </c>
      <c r="BH19" s="33">
        <f t="shared" si="6"/>
        <v>0</v>
      </c>
      <c r="BI19" s="33">
        <f t="shared" si="6"/>
        <v>0</v>
      </c>
      <c r="BJ19" s="33">
        <f t="shared" si="6"/>
        <v>0</v>
      </c>
      <c r="BK19" s="33">
        <f t="shared" si="6"/>
        <v>0</v>
      </c>
      <c r="BL19" s="33">
        <f t="shared" si="6"/>
        <v>0</v>
      </c>
      <c r="BM19" s="33">
        <f t="shared" si="6"/>
        <v>0</v>
      </c>
      <c r="BN19" s="33">
        <f t="shared" si="6"/>
        <v>0</v>
      </c>
      <c r="BO19" s="33">
        <f t="shared" si="6"/>
        <v>0</v>
      </c>
      <c r="BP19" s="33">
        <f t="shared" si="6"/>
        <v>0</v>
      </c>
      <c r="BQ19" s="33">
        <f t="shared" si="6"/>
        <v>0</v>
      </c>
      <c r="BR19" s="33">
        <f t="shared" si="6"/>
        <v>0</v>
      </c>
      <c r="BS19" s="33">
        <f t="shared" si="6"/>
        <v>0</v>
      </c>
      <c r="BT19" s="33">
        <f t="shared" si="6"/>
        <v>0</v>
      </c>
      <c r="BU19" s="33">
        <f t="shared" si="6"/>
        <v>16</v>
      </c>
      <c r="BV19" s="33">
        <f t="shared" si="6"/>
        <v>0</v>
      </c>
      <c r="BW19" s="33">
        <f t="shared" si="6"/>
        <v>0</v>
      </c>
      <c r="BX19" s="33">
        <f t="shared" si="6"/>
        <v>0</v>
      </c>
      <c r="BY19" s="33">
        <f t="shared" si="6"/>
        <v>0</v>
      </c>
      <c r="BZ19" s="33">
        <f t="shared" si="6"/>
        <v>0</v>
      </c>
      <c r="CA19" s="33">
        <f t="shared" si="6"/>
        <v>0</v>
      </c>
      <c r="CB19" s="1"/>
      <c r="CC19" s="1"/>
    </row>
    <row r="20" spans="1:81" x14ac:dyDescent="0.25">
      <c r="A20" s="1"/>
      <c r="B20" s="3">
        <v>2013</v>
      </c>
      <c r="C20" s="18">
        <v>4</v>
      </c>
      <c r="D20" s="9"/>
      <c r="E20" s="9"/>
      <c r="F20" s="9"/>
      <c r="G20" s="9">
        <v>0</v>
      </c>
      <c r="H20" s="9"/>
      <c r="I20" s="9"/>
      <c r="J20" s="9">
        <v>1475808</v>
      </c>
      <c r="K20" s="1"/>
      <c r="L20" s="23"/>
      <c r="M20" s="23"/>
      <c r="N20" s="23"/>
      <c r="O20" s="23"/>
      <c r="P20" s="24"/>
      <c r="Q20" s="24"/>
      <c r="R20" s="23">
        <v>0</v>
      </c>
      <c r="S20" s="1"/>
      <c r="T20" s="25">
        <v>341</v>
      </c>
      <c r="U20" s="23">
        <v>68</v>
      </c>
      <c r="V20" s="23"/>
      <c r="W20" s="23"/>
      <c r="X20" s="23">
        <v>0</v>
      </c>
      <c r="Y20" s="23"/>
      <c r="Z20" s="23">
        <v>409</v>
      </c>
      <c r="AA20" s="23">
        <v>7674</v>
      </c>
      <c r="AB20" s="1"/>
      <c r="AC20" s="26"/>
      <c r="AD20" s="22"/>
      <c r="AE20" s="23">
        <v>222296</v>
      </c>
      <c r="AF20" s="23">
        <v>53590</v>
      </c>
      <c r="AG20" s="23">
        <v>0</v>
      </c>
      <c r="AH20" s="23">
        <v>0</v>
      </c>
      <c r="AI20" s="9">
        <v>75504.499499999991</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v>1016075</v>
      </c>
      <c r="K21" s="1"/>
      <c r="L21" s="23"/>
      <c r="M21" s="23"/>
      <c r="N21" s="23"/>
      <c r="O21" s="23"/>
      <c r="P21" s="24"/>
      <c r="Q21" s="24"/>
      <c r="R21" s="23">
        <v>0</v>
      </c>
      <c r="S21" s="1"/>
      <c r="T21" s="25">
        <v>288</v>
      </c>
      <c r="U21" s="23">
        <v>77</v>
      </c>
      <c r="V21" s="23"/>
      <c r="W21" s="23">
        <v>1</v>
      </c>
      <c r="X21" s="23">
        <v>0</v>
      </c>
      <c r="Y21" s="23"/>
      <c r="Z21" s="23">
        <v>366</v>
      </c>
      <c r="AA21" s="23">
        <v>3000</v>
      </c>
      <c r="AB21" s="1"/>
      <c r="AC21" s="26"/>
      <c r="AD21" s="22"/>
      <c r="AE21" s="23">
        <v>340889</v>
      </c>
      <c r="AF21" s="23">
        <v>51932</v>
      </c>
      <c r="AG21" s="23">
        <v>0</v>
      </c>
      <c r="AH21" s="23">
        <v>0</v>
      </c>
      <c r="AI21" s="9">
        <v>86308</v>
      </c>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630597</v>
      </c>
      <c r="K22" s="1"/>
      <c r="L22" s="23"/>
      <c r="M22" s="23"/>
      <c r="N22" s="23"/>
      <c r="O22" s="23"/>
      <c r="P22" s="24"/>
      <c r="Q22" s="24"/>
      <c r="R22" s="23">
        <v>0</v>
      </c>
      <c r="S22" s="1"/>
      <c r="T22" s="25">
        <v>225</v>
      </c>
      <c r="U22" s="23">
        <v>24</v>
      </c>
      <c r="V22" s="23"/>
      <c r="W22" s="23"/>
      <c r="X22" s="23">
        <v>0</v>
      </c>
      <c r="Y22" s="23"/>
      <c r="Z22" s="23">
        <v>249</v>
      </c>
      <c r="AA22" s="23">
        <v>0</v>
      </c>
      <c r="AB22" s="1"/>
      <c r="AC22" s="26"/>
      <c r="AD22" s="22"/>
      <c r="AE22" s="23">
        <v>182799</v>
      </c>
      <c r="AF22" s="23">
        <v>32386</v>
      </c>
      <c r="AG22" s="23">
        <v>0</v>
      </c>
      <c r="AH22" s="23">
        <v>0</v>
      </c>
      <c r="AI22" s="9">
        <v>50711</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v>675654</v>
      </c>
      <c r="K23" s="1"/>
      <c r="L23" s="23"/>
      <c r="M23" s="23"/>
      <c r="N23" s="23"/>
      <c r="O23" s="23"/>
      <c r="P23" s="24"/>
      <c r="Q23" s="24"/>
      <c r="R23" s="23">
        <v>0</v>
      </c>
      <c r="S23" s="1"/>
      <c r="T23" s="25">
        <v>209</v>
      </c>
      <c r="U23" s="23">
        <v>73</v>
      </c>
      <c r="V23" s="23"/>
      <c r="W23" s="23">
        <v>1</v>
      </c>
      <c r="X23" s="23">
        <v>0</v>
      </c>
      <c r="Y23" s="23"/>
      <c r="Z23" s="23">
        <v>283</v>
      </c>
      <c r="AA23" s="23">
        <v>0</v>
      </c>
      <c r="AB23" s="1"/>
      <c r="AC23" s="26"/>
      <c r="AD23" s="22"/>
      <c r="AE23" s="23">
        <v>163367</v>
      </c>
      <c r="AF23" s="23">
        <v>34678</v>
      </c>
      <c r="AG23" s="23">
        <v>0</v>
      </c>
      <c r="AH23" s="23">
        <v>0</v>
      </c>
      <c r="AI23" s="9">
        <v>50917</v>
      </c>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21" t="s">
        <v>4</v>
      </c>
      <c r="C24" s="122"/>
      <c r="D24" s="10">
        <f t="shared" ref="D24:J24" si="7">SUM(D19:D23)</f>
        <v>9163265.4600000009</v>
      </c>
      <c r="E24" s="10">
        <f t="shared" si="7"/>
        <v>2385673.11</v>
      </c>
      <c r="F24" s="10">
        <f t="shared" si="7"/>
        <v>13039830</v>
      </c>
      <c r="G24" s="10">
        <f t="shared" si="7"/>
        <v>24588768.57</v>
      </c>
      <c r="H24" s="10">
        <f t="shared" si="7"/>
        <v>923728.11</v>
      </c>
      <c r="I24" s="10">
        <f t="shared" si="7"/>
        <v>1049877.79</v>
      </c>
      <c r="J24" s="10">
        <f t="shared" si="7"/>
        <v>40988163</v>
      </c>
      <c r="K24" s="1"/>
      <c r="L24" s="33">
        <f t="shared" ref="L24:R24" si="8">SUM(L19:L23)</f>
        <v>7530</v>
      </c>
      <c r="M24" s="33">
        <f t="shared" si="8"/>
        <v>3724</v>
      </c>
      <c r="N24" s="33">
        <f t="shared" si="8"/>
        <v>0</v>
      </c>
      <c r="O24" s="33">
        <f t="shared" si="8"/>
        <v>2999</v>
      </c>
      <c r="P24" s="33">
        <f t="shared" si="8"/>
        <v>0</v>
      </c>
      <c r="Q24" s="33">
        <f t="shared" si="8"/>
        <v>0</v>
      </c>
      <c r="R24" s="33">
        <f t="shared" si="8"/>
        <v>14253</v>
      </c>
      <c r="S24" s="1"/>
      <c r="T24" s="33">
        <f t="shared" ref="T24:AA24" si="9">SUM(T19:T23)</f>
        <v>3914</v>
      </c>
      <c r="U24" s="33">
        <f t="shared" si="9"/>
        <v>5630</v>
      </c>
      <c r="V24" s="33">
        <f t="shared" si="9"/>
        <v>5283</v>
      </c>
      <c r="W24" s="33">
        <f t="shared" si="9"/>
        <v>1715</v>
      </c>
      <c r="X24" s="33">
        <f t="shared" si="9"/>
        <v>0</v>
      </c>
      <c r="Y24" s="33">
        <f t="shared" si="9"/>
        <v>0</v>
      </c>
      <c r="Z24" s="33">
        <f t="shared" si="9"/>
        <v>11259</v>
      </c>
      <c r="AA24" s="33">
        <f t="shared" si="9"/>
        <v>28480858</v>
      </c>
      <c r="AB24" s="8"/>
      <c r="AC24" s="33">
        <f>SUM(AC19:AC23)</f>
        <v>294649</v>
      </c>
      <c r="AD24" s="1"/>
      <c r="AE24" s="33">
        <f>SUM(AE19:AE23)</f>
        <v>50825677</v>
      </c>
      <c r="AF24" s="33">
        <f>SUM(AF19:AF23)</f>
        <v>1974236</v>
      </c>
      <c r="AG24" s="33">
        <f>SUM(AG19:AG23)</f>
        <v>0</v>
      </c>
      <c r="AH24" s="33">
        <f>SUM(AH19:AH23)</f>
        <v>0</v>
      </c>
      <c r="AI24" s="10">
        <f>SUM(AI19:AI23)</f>
        <v>6514344.6944671394</v>
      </c>
      <c r="AJ24" s="1"/>
      <c r="AK24" s="11">
        <f>SUM(AK19:AK23)</f>
        <v>0</v>
      </c>
      <c r="AL24" s="11">
        <f>SUM(AL19:AL23)</f>
        <v>0</v>
      </c>
      <c r="AM24" s="11">
        <f>SUM(AM19:AM23)</f>
        <v>0</v>
      </c>
      <c r="AN24" s="11"/>
      <c r="AO24" s="11">
        <f>SUM(AO19:AO23)</f>
        <v>0</v>
      </c>
      <c r="AP24" s="11">
        <f>SUM(AP19:AP23)</f>
        <v>0</v>
      </c>
      <c r="AQ24" s="1"/>
      <c r="AR24" s="11">
        <f>SUM(AR19:AR23)</f>
        <v>141</v>
      </c>
      <c r="AS24" s="10">
        <f>SUM(AS19:AS23)</f>
        <v>1310812</v>
      </c>
      <c r="AT24" s="11">
        <f>SUM(AT19:AT23)</f>
        <v>4</v>
      </c>
      <c r="AU24" s="10">
        <f>SUM(AU19:AU23)</f>
        <v>313080</v>
      </c>
      <c r="AV24" s="1"/>
      <c r="AW24" s="33">
        <f t="shared" ref="AW24:CA24" si="10">SUM(AW19:AW23)</f>
        <v>140</v>
      </c>
      <c r="AX24" s="33">
        <f t="shared" si="10"/>
        <v>0</v>
      </c>
      <c r="AY24" s="33">
        <f t="shared" si="10"/>
        <v>0</v>
      </c>
      <c r="AZ24" s="33">
        <f t="shared" si="10"/>
        <v>0</v>
      </c>
      <c r="BA24" s="33">
        <f t="shared" si="10"/>
        <v>0</v>
      </c>
      <c r="BB24" s="33">
        <f t="shared" si="10"/>
        <v>0</v>
      </c>
      <c r="BC24" s="33">
        <f t="shared" si="10"/>
        <v>0</v>
      </c>
      <c r="BD24" s="33">
        <f t="shared" si="10"/>
        <v>0</v>
      </c>
      <c r="BE24" s="33">
        <f t="shared" si="10"/>
        <v>0</v>
      </c>
      <c r="BF24" s="33">
        <f t="shared" si="10"/>
        <v>0</v>
      </c>
      <c r="BG24" s="33">
        <f t="shared" si="10"/>
        <v>0</v>
      </c>
      <c r="BH24" s="33">
        <f t="shared" si="10"/>
        <v>0</v>
      </c>
      <c r="BI24" s="33">
        <f t="shared" si="10"/>
        <v>0</v>
      </c>
      <c r="BJ24" s="33">
        <f t="shared" si="10"/>
        <v>0</v>
      </c>
      <c r="BK24" s="33">
        <f t="shared" si="10"/>
        <v>0</v>
      </c>
      <c r="BL24" s="33">
        <f t="shared" si="10"/>
        <v>0</v>
      </c>
      <c r="BM24" s="33">
        <f t="shared" si="10"/>
        <v>0</v>
      </c>
      <c r="BN24" s="33">
        <f t="shared" si="10"/>
        <v>0</v>
      </c>
      <c r="BO24" s="33">
        <f t="shared" si="10"/>
        <v>0</v>
      </c>
      <c r="BP24" s="33">
        <f t="shared" si="10"/>
        <v>0</v>
      </c>
      <c r="BQ24" s="33">
        <f t="shared" si="10"/>
        <v>0</v>
      </c>
      <c r="BR24" s="33">
        <f t="shared" si="10"/>
        <v>0</v>
      </c>
      <c r="BS24" s="33">
        <f t="shared" si="10"/>
        <v>0</v>
      </c>
      <c r="BT24" s="33">
        <f t="shared" si="10"/>
        <v>0</v>
      </c>
      <c r="BU24" s="33">
        <f t="shared" si="10"/>
        <v>16</v>
      </c>
      <c r="BV24" s="33">
        <f t="shared" si="10"/>
        <v>0</v>
      </c>
      <c r="BW24" s="33">
        <f t="shared" si="10"/>
        <v>0</v>
      </c>
      <c r="BX24" s="33">
        <f t="shared" si="10"/>
        <v>0</v>
      </c>
      <c r="BY24" s="33">
        <f t="shared" si="10"/>
        <v>0</v>
      </c>
      <c r="BZ24" s="33">
        <f t="shared" si="10"/>
        <v>0</v>
      </c>
      <c r="CA24" s="33">
        <f t="shared" si="10"/>
        <v>0</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B24:C24"/>
    <mergeCell ref="G3:H3"/>
    <mergeCell ref="G2:H2"/>
    <mergeCell ref="G1:H1"/>
    <mergeCell ref="B1:D4"/>
    <mergeCell ref="B19:C19"/>
    <mergeCell ref="D5:G5"/>
    <mergeCell ref="E1:F1"/>
    <mergeCell ref="E4:F4"/>
    <mergeCell ref="E3:F3"/>
    <mergeCell ref="E2:F2"/>
    <mergeCell ref="G4:H4"/>
    <mergeCell ref="AO5:AP5"/>
    <mergeCell ref="AW5:CC5"/>
    <mergeCell ref="AC5:AC6"/>
    <mergeCell ref="AA5:AA6"/>
    <mergeCell ref="B5:C5"/>
    <mergeCell ref="H5:I5"/>
    <mergeCell ref="L5:R5"/>
    <mergeCell ref="T5:Z5"/>
    <mergeCell ref="AK5:AN5"/>
    <mergeCell ref="AR5:AU5"/>
    <mergeCell ref="AE5:A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0.82927456999999993</v>
      </c>
      <c r="D5" s="69">
        <f>C5</f>
        <v>0.82927456999999993</v>
      </c>
      <c r="E5" s="69">
        <f>'Grantee Dashboard'!H7/10^6</f>
        <v>8.4706110000000001E-2</v>
      </c>
      <c r="F5" s="67">
        <f>E5</f>
        <v>8.4706110000000001E-2</v>
      </c>
      <c r="G5" s="69">
        <f>'Grantee Dashboard'!I7/10^6</f>
        <v>4.0577790000000002E-2</v>
      </c>
      <c r="H5" s="67">
        <f>G5</f>
        <v>4.0577790000000002E-2</v>
      </c>
      <c r="I5" s="69">
        <f>'Grantee Dashboard'!J7/10^6</f>
        <v>0.25301200000000001</v>
      </c>
      <c r="J5" s="67">
        <f>I5</f>
        <v>0.25301200000000001</v>
      </c>
    </row>
    <row r="6" spans="2:10" x14ac:dyDescent="0.25">
      <c r="B6" s="68" t="str">
        <f>'Grantee Dashboard'!B8&amp;"-Q"&amp;'Grantee Dashboard'!C8</f>
        <v>2011-Q1</v>
      </c>
      <c r="C6" s="69">
        <f>'Grantee Dashboard'!G8/10^6</f>
        <v>1.192245</v>
      </c>
      <c r="D6" s="69">
        <f>C6+D5</f>
        <v>2.0215195699999997</v>
      </c>
      <c r="E6" s="69">
        <f>'Grantee Dashboard'!H8/10^6</f>
        <v>6.7304000000000003E-2</v>
      </c>
      <c r="F6" s="69">
        <f>E6+F5</f>
        <v>0.15201011</v>
      </c>
      <c r="G6" s="69">
        <f>'Grantee Dashboard'!I8/10^6</f>
        <v>3.5609999999999999E-3</v>
      </c>
      <c r="H6" s="69">
        <f>G6+H5</f>
        <v>4.4138790000000004E-2</v>
      </c>
      <c r="I6" s="69">
        <f>'Grantee Dashboard'!J8/10^6</f>
        <v>0.68318299999999998</v>
      </c>
      <c r="J6" s="69">
        <f>I6+J5</f>
        <v>0.936195</v>
      </c>
    </row>
    <row r="7" spans="2:10" x14ac:dyDescent="0.25">
      <c r="B7" s="68" t="str">
        <f>'Grantee Dashboard'!B9&amp;"-Q"&amp;'Grantee Dashboard'!C9</f>
        <v>2011-Q2</v>
      </c>
      <c r="C7" s="69">
        <f>'Grantee Dashboard'!G9/10^6</f>
        <v>1.4705520000000001</v>
      </c>
      <c r="D7" s="69">
        <f t="shared" ref="D7:D19" si="0">C7+D6</f>
        <v>3.4920715699999998</v>
      </c>
      <c r="E7" s="69">
        <f>'Grantee Dashboard'!H9/10^6</f>
        <v>5.0480000000000004E-3</v>
      </c>
      <c r="F7" s="69">
        <f t="shared" ref="F7:F19" si="1">E7+F6</f>
        <v>0.15705811</v>
      </c>
      <c r="G7" s="69">
        <f>'Grantee Dashboard'!I9/10^6</f>
        <v>9.0983999999999995E-2</v>
      </c>
      <c r="H7" s="69">
        <f t="shared" ref="H7:H19" si="2">G7+H6</f>
        <v>0.13512278999999999</v>
      </c>
      <c r="I7" s="69">
        <f>'Grantee Dashboard'!J9/10^6</f>
        <v>2.7547269999999999</v>
      </c>
      <c r="J7" s="69">
        <f t="shared" ref="J7:J13" si="3">I7+J6</f>
        <v>3.690922</v>
      </c>
    </row>
    <row r="8" spans="2:10" x14ac:dyDescent="0.25">
      <c r="B8" s="68" t="str">
        <f>'Grantee Dashboard'!B10&amp;"-Q"&amp;'Grantee Dashboard'!C10</f>
        <v>2011-Q3</v>
      </c>
      <c r="C8" s="69">
        <f>'Grantee Dashboard'!G10/10^6</f>
        <v>1.540565</v>
      </c>
      <c r="D8" s="69">
        <f t="shared" si="0"/>
        <v>5.0326365699999993</v>
      </c>
      <c r="E8" s="69">
        <f>'Grantee Dashboard'!H10/10^6</f>
        <v>0.13569500000000001</v>
      </c>
      <c r="F8" s="69">
        <f t="shared" si="1"/>
        <v>0.29275311000000004</v>
      </c>
      <c r="G8" s="69">
        <f>'Grantee Dashboard'!I10/10^6</f>
        <v>4.5090999999999999E-2</v>
      </c>
      <c r="H8" s="69">
        <f t="shared" si="2"/>
        <v>0.18021378999999998</v>
      </c>
      <c r="I8" s="69">
        <f>'Grantee Dashboard'!J10/10^6</f>
        <v>3.9816889999999998</v>
      </c>
      <c r="J8" s="69">
        <f t="shared" si="3"/>
        <v>7.6726109999999998</v>
      </c>
    </row>
    <row r="9" spans="2:10" x14ac:dyDescent="0.25">
      <c r="B9" s="68" t="str">
        <f>'Grantee Dashboard'!B11&amp;"-Q"&amp;'Grantee Dashboard'!C11</f>
        <v>2011-Q4</v>
      </c>
      <c r="C9" s="69">
        <f>'Grantee Dashboard'!G11/10^6</f>
        <v>2.3016800000000002</v>
      </c>
      <c r="D9" s="69">
        <f t="shared" si="0"/>
        <v>7.3343165699999995</v>
      </c>
      <c r="E9" s="69">
        <f>'Grantee Dashboard'!H11/10^6</f>
        <v>0.31271900000000002</v>
      </c>
      <c r="F9" s="69">
        <f t="shared" si="1"/>
        <v>0.60547211000000001</v>
      </c>
      <c r="G9" s="69">
        <f>'Grantee Dashboard'!I11/10^6</f>
        <v>0.146393</v>
      </c>
      <c r="H9" s="69">
        <f t="shared" si="2"/>
        <v>0.32660678999999998</v>
      </c>
      <c r="I9" s="69">
        <f>'Grantee Dashboard'!J11/10^6</f>
        <v>4.0923480000000003</v>
      </c>
      <c r="J9" s="69">
        <f t="shared" si="3"/>
        <v>11.764959000000001</v>
      </c>
    </row>
    <row r="10" spans="2:10" x14ac:dyDescent="0.25">
      <c r="B10" s="68" t="str">
        <f>'Grantee Dashboard'!B12&amp;"-Q"&amp;'Grantee Dashboard'!C12</f>
        <v>2012-Q1</v>
      </c>
      <c r="C10" s="69">
        <f>'Grantee Dashboard'!G12/10^6</f>
        <v>1.3309219999999999</v>
      </c>
      <c r="D10" s="69">
        <f t="shared" si="0"/>
        <v>8.6652385699999996</v>
      </c>
      <c r="E10" s="69">
        <f>'Grantee Dashboard'!H12/10^6</f>
        <v>0</v>
      </c>
      <c r="F10" s="69">
        <f t="shared" si="1"/>
        <v>0.60547211000000001</v>
      </c>
      <c r="G10" s="69">
        <f>'Grantee Dashboard'!I12/10^6</f>
        <v>0</v>
      </c>
      <c r="H10" s="69">
        <f t="shared" si="2"/>
        <v>0.32660678999999998</v>
      </c>
      <c r="I10" s="69">
        <f>'Grantee Dashboard'!J12/10^6</f>
        <v>4.2172830000000001</v>
      </c>
      <c r="J10" s="69">
        <f t="shared" si="3"/>
        <v>15.982242000000001</v>
      </c>
    </row>
    <row r="11" spans="2:10" x14ac:dyDescent="0.25">
      <c r="B11" s="68" t="str">
        <f>'Grantee Dashboard'!B13&amp;"-Q"&amp;'Grantee Dashboard'!C13</f>
        <v>2012-Q2</v>
      </c>
      <c r="C11" s="69">
        <f>'Grantee Dashboard'!G13/10^6</f>
        <v>4.8419319999999999</v>
      </c>
      <c r="D11" s="69">
        <f t="shared" si="0"/>
        <v>13.50717057</v>
      </c>
      <c r="E11" s="69">
        <f>'Grantee Dashboard'!H13/10^6</f>
        <v>0.31</v>
      </c>
      <c r="F11" s="69">
        <f t="shared" si="1"/>
        <v>0.91547211000000006</v>
      </c>
      <c r="G11" s="69">
        <f>'Grantee Dashboard'!I13/10^6</f>
        <v>0.15026600000000001</v>
      </c>
      <c r="H11" s="69">
        <f t="shared" si="2"/>
        <v>0.47687278999999999</v>
      </c>
      <c r="I11" s="69">
        <f>'Grantee Dashboard'!J13/10^6</f>
        <v>3.8343880000000001</v>
      </c>
      <c r="J11" s="69">
        <f t="shared" si="3"/>
        <v>19.81663</v>
      </c>
    </row>
    <row r="12" spans="2:10" x14ac:dyDescent="0.25">
      <c r="B12" s="68" t="str">
        <f>'Grantee Dashboard'!B14&amp;"-Q"&amp;'Grantee Dashboard'!C14</f>
        <v>2012-Q3</v>
      </c>
      <c r="C12" s="69">
        <f>'Grantee Dashboard'!G14/10^6</f>
        <v>2.1721710000000001</v>
      </c>
      <c r="D12" s="69">
        <f t="shared" si="0"/>
        <v>15.67934157</v>
      </c>
      <c r="E12" s="69">
        <f>'Grantee Dashboard'!H14/10^6</f>
        <v>8.2559999999999995E-3</v>
      </c>
      <c r="F12" s="69">
        <f t="shared" si="1"/>
        <v>0.9237281100000001</v>
      </c>
      <c r="G12" s="69">
        <f>'Grantee Dashboard'!I14/10^6</f>
        <v>0.265455</v>
      </c>
      <c r="H12" s="69">
        <f t="shared" si="2"/>
        <v>0.74232779000000004</v>
      </c>
      <c r="I12" s="69">
        <f>'Grantee Dashboard'!J14/10^6</f>
        <v>4.1092500000000003</v>
      </c>
      <c r="J12" s="69">
        <f t="shared" si="3"/>
        <v>23.925879999999999</v>
      </c>
    </row>
    <row r="13" spans="2:10" x14ac:dyDescent="0.25">
      <c r="B13" s="68" t="str">
        <f>'Grantee Dashboard'!B15&amp;"-Q"&amp;'Grantee Dashboard'!C15</f>
        <v>2012-Q4</v>
      </c>
      <c r="C13" s="69">
        <f>'Grantee Dashboard'!G15/10^6</f>
        <v>6.0814139999999997</v>
      </c>
      <c r="D13" s="69">
        <f t="shared" si="0"/>
        <v>21.760755570000001</v>
      </c>
      <c r="E13" s="69">
        <f>'Grantee Dashboard'!H15/10^6</f>
        <v>0</v>
      </c>
      <c r="F13" s="69">
        <f t="shared" si="1"/>
        <v>0.9237281100000001</v>
      </c>
      <c r="G13" s="69">
        <f>'Grantee Dashboard'!I15/10^6</f>
        <v>0.25284699999999999</v>
      </c>
      <c r="H13" s="69">
        <f t="shared" si="2"/>
        <v>0.99517479000000009</v>
      </c>
      <c r="I13" s="69">
        <f>'Grantee Dashboard'!J15/10^6</f>
        <v>6.3845960000000002</v>
      </c>
      <c r="J13" s="69">
        <f t="shared" si="3"/>
        <v>30.310476000000001</v>
      </c>
    </row>
    <row r="14" spans="2:10" x14ac:dyDescent="0.25">
      <c r="B14" s="68" t="str">
        <f>'Grantee Dashboard'!B16&amp;"-Q"&amp;'Grantee Dashboard'!C16</f>
        <v>2013-Q1</v>
      </c>
      <c r="C14" s="69">
        <f>'Grantee Dashboard'!G16/10^6</f>
        <v>1.020127</v>
      </c>
      <c r="D14" s="69">
        <f t="shared" si="0"/>
        <v>22.780882569999999</v>
      </c>
      <c r="E14" s="69">
        <f>'Grantee Dashboard'!H16/10^6</f>
        <v>0</v>
      </c>
      <c r="F14" s="69">
        <f t="shared" si="1"/>
        <v>0.9237281100000001</v>
      </c>
      <c r="G14" s="69">
        <f>'Grantee Dashboard'!I16/10^6</f>
        <v>5.4703000000000002E-2</v>
      </c>
      <c r="H14" s="69">
        <f t="shared" si="2"/>
        <v>1.04987779</v>
      </c>
      <c r="I14" s="69">
        <f>'Grantee Dashboard'!J16/10^6</f>
        <v>2.7758039999999999</v>
      </c>
      <c r="J14" s="69">
        <f>I14+J13</f>
        <v>33.086280000000002</v>
      </c>
    </row>
    <row r="15" spans="2:10" x14ac:dyDescent="0.25">
      <c r="B15" s="68" t="str">
        <f>'Grantee Dashboard'!B17&amp;"-Q"&amp;'Grantee Dashboard'!C17</f>
        <v>2013-Q2</v>
      </c>
      <c r="C15" s="69">
        <f>'Grantee Dashboard'!G17/10^6</f>
        <v>1.2293959999999999</v>
      </c>
      <c r="D15" s="69">
        <f t="shared" si="0"/>
        <v>24.010278570000001</v>
      </c>
      <c r="E15" s="69">
        <f>'Grantee Dashboard'!H17/10^6</f>
        <v>0</v>
      </c>
      <c r="F15" s="69">
        <f t="shared" si="1"/>
        <v>0.9237281100000001</v>
      </c>
      <c r="G15" s="69">
        <f>'Grantee Dashboard'!I17/10^6</f>
        <v>0</v>
      </c>
      <c r="H15" s="69">
        <f t="shared" si="2"/>
        <v>1.04987779</v>
      </c>
      <c r="I15" s="69">
        <f>'Grantee Dashboard'!J17/10^6</f>
        <v>2.4013249999999999</v>
      </c>
      <c r="J15" s="69">
        <f>I15+J14</f>
        <v>35.487605000000002</v>
      </c>
    </row>
    <row r="16" spans="2:10" x14ac:dyDescent="0.25">
      <c r="B16" s="68" t="str">
        <f>'Grantee Dashboard'!B18&amp;"-Q"&amp;'Grantee Dashboard'!C18</f>
        <v>2013-Q3</v>
      </c>
      <c r="C16" s="69">
        <f>'Grantee Dashboard'!G18/10^6</f>
        <v>0.57848999999999995</v>
      </c>
      <c r="D16" s="69">
        <f t="shared" si="0"/>
        <v>24.588768569999999</v>
      </c>
      <c r="E16" s="69">
        <f>'Grantee Dashboard'!H18/10^6</f>
        <v>0</v>
      </c>
      <c r="F16" s="69">
        <f t="shared" si="1"/>
        <v>0.9237281100000001</v>
      </c>
      <c r="G16" s="69">
        <f>'Grantee Dashboard'!I18/10^6</f>
        <v>0</v>
      </c>
      <c r="H16" s="69">
        <f t="shared" si="2"/>
        <v>1.04987779</v>
      </c>
      <c r="I16" s="69">
        <f>'Grantee Dashboard'!J18/10^6</f>
        <v>1.7024239999999999</v>
      </c>
      <c r="J16" s="69">
        <f>I16+J15</f>
        <v>37.190029000000003</v>
      </c>
    </row>
    <row r="17" spans="2:10" x14ac:dyDescent="0.25">
      <c r="B17" s="68" t="str">
        <f>'Grantee Dashboard'!B20&amp;"-Q"&amp;'Grantee Dashboard'!C20</f>
        <v>2013-Q4</v>
      </c>
      <c r="C17" s="69">
        <f>'Grantee Dashboard'!G20/10^6</f>
        <v>0</v>
      </c>
      <c r="D17" s="69">
        <f t="shared" si="0"/>
        <v>24.588768569999999</v>
      </c>
      <c r="E17" s="69">
        <f>'Grantee Dashboard'!H20/10^6</f>
        <v>0</v>
      </c>
      <c r="F17" s="69">
        <f t="shared" si="1"/>
        <v>0.9237281100000001</v>
      </c>
      <c r="G17" s="69">
        <f>'Grantee Dashboard'!I20/10^6</f>
        <v>0</v>
      </c>
      <c r="H17" s="69">
        <f t="shared" si="2"/>
        <v>1.04987779</v>
      </c>
      <c r="I17" s="69">
        <f>'Grantee Dashboard'!J20/10^6</f>
        <v>1.475808</v>
      </c>
      <c r="J17" s="69">
        <f t="shared" ref="J17:J19" si="4">I17+J16</f>
        <v>38.665837000000003</v>
      </c>
    </row>
    <row r="18" spans="2:10" x14ac:dyDescent="0.25">
      <c r="B18" s="68" t="str">
        <f>'Grantee Dashboard'!B21&amp;"-Q"&amp;'Grantee Dashboard'!C21</f>
        <v>2014-Q1</v>
      </c>
      <c r="C18" s="69">
        <f>'Grantee Dashboard'!G21/10^6</f>
        <v>0</v>
      </c>
      <c r="D18" s="69">
        <f t="shared" si="0"/>
        <v>24.588768569999999</v>
      </c>
      <c r="E18" s="69">
        <f>'Grantee Dashboard'!H21/10^6</f>
        <v>0</v>
      </c>
      <c r="F18" s="69">
        <f t="shared" si="1"/>
        <v>0.9237281100000001</v>
      </c>
      <c r="G18" s="69">
        <f>'Grantee Dashboard'!I21/10^6</f>
        <v>0</v>
      </c>
      <c r="H18" s="69">
        <f t="shared" si="2"/>
        <v>1.04987779</v>
      </c>
      <c r="I18" s="69">
        <f>'Grantee Dashboard'!J21/10^6</f>
        <v>1.0160750000000001</v>
      </c>
      <c r="J18" s="69">
        <f t="shared" si="4"/>
        <v>39.681912000000004</v>
      </c>
    </row>
    <row r="19" spans="2:10" x14ac:dyDescent="0.25">
      <c r="B19" s="68" t="str">
        <f>'Grantee Dashboard'!B22&amp;"-Q"&amp;'Grantee Dashboard'!C22</f>
        <v>2014-Q2</v>
      </c>
      <c r="C19" s="69">
        <f>'Grantee Dashboard'!G22/10^6</f>
        <v>0</v>
      </c>
      <c r="D19" s="69">
        <f t="shared" si="0"/>
        <v>24.588768569999999</v>
      </c>
      <c r="E19" s="69">
        <f>'Grantee Dashboard'!H22/10^6</f>
        <v>0</v>
      </c>
      <c r="F19" s="69">
        <f t="shared" si="1"/>
        <v>0.9237281100000001</v>
      </c>
      <c r="G19" s="69">
        <f>'Grantee Dashboard'!I22/10^6</f>
        <v>0</v>
      </c>
      <c r="H19" s="69">
        <f t="shared" si="2"/>
        <v>1.04987779</v>
      </c>
      <c r="I19" s="69">
        <f>'Grantee Dashboard'!J22/10^6</f>
        <v>0.63059699999999996</v>
      </c>
      <c r="J19" s="69">
        <f t="shared" si="4"/>
        <v>40.312509000000006</v>
      </c>
    </row>
    <row r="20" spans="2:10" s="85" customFormat="1" ht="15.75" thickBot="1" x14ac:dyDescent="0.3">
      <c r="B20" s="70" t="s">
        <v>188</v>
      </c>
      <c r="C20" s="69">
        <f>'Grantee Dashboard'!G23/10^6</f>
        <v>0</v>
      </c>
      <c r="D20" s="69">
        <f t="shared" ref="D20" si="5">C20+D19</f>
        <v>24.588768569999999</v>
      </c>
      <c r="E20" s="69">
        <f>'Grantee Dashboard'!H23/10^6</f>
        <v>0</v>
      </c>
      <c r="F20" s="69">
        <f t="shared" ref="F20" si="6">E20+F19</f>
        <v>0.9237281100000001</v>
      </c>
      <c r="G20" s="69">
        <f>'Grantee Dashboard'!I23/10^6</f>
        <v>0</v>
      </c>
      <c r="H20" s="69">
        <f t="shared" ref="H20" si="7">G20+H19</f>
        <v>1.04987779</v>
      </c>
      <c r="I20" s="69">
        <f>'Grantee Dashboard'!J23/10^6</f>
        <v>0.67565399999999998</v>
      </c>
      <c r="J20" s="69">
        <f t="shared" ref="J20" si="8">I20+J19</f>
        <v>40.988163000000007</v>
      </c>
    </row>
    <row r="21" spans="2:10" ht="15.75" thickBot="1" x14ac:dyDescent="0.3">
      <c r="B21" s="71" t="s">
        <v>181</v>
      </c>
      <c r="C21" s="73">
        <f>SUM(C5:C20)</f>
        <v>24.588768569999999</v>
      </c>
      <c r="D21" s="72"/>
      <c r="E21" s="73">
        <f>SUM(E5:E20)</f>
        <v>0.9237281100000001</v>
      </c>
      <c r="F21" s="73"/>
      <c r="G21" s="73">
        <f>SUM(G5:G20)</f>
        <v>1.04987779</v>
      </c>
      <c r="H21" s="73"/>
      <c r="I21" s="73">
        <f>SUM(I5:I20)</f>
        <v>40.988163000000007</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637</v>
      </c>
      <c r="D5" s="76">
        <f>C5</f>
        <v>637</v>
      </c>
      <c r="E5" s="76">
        <f>'Grantee Dashboard'!Z7</f>
        <v>57</v>
      </c>
      <c r="F5" s="76">
        <f>E5</f>
        <v>57</v>
      </c>
      <c r="G5" s="77">
        <f>('Grantee Dashboard'!AE7*3412.14*3.365)/1000000+('Grantee Dashboard'!AF7*100000*1.092)/1000000+('Grantee Dashboard'!AG7*(140000/1000000)*1.158)+('Grantee Dashboard'!AH7*(91330/1000000)*1.151)</f>
        <v>20694.1195295406</v>
      </c>
      <c r="H5" s="77">
        <f>G5</f>
        <v>20694.1195295406</v>
      </c>
    </row>
    <row r="6" spans="2:8" x14ac:dyDescent="0.25">
      <c r="B6" s="11" t="str">
        <f>'Grantee Dashboard'!B8&amp;"-Q"&amp;'Grantee Dashboard'!C8</f>
        <v>2011-Q1</v>
      </c>
      <c r="C6" s="11">
        <f>'Grantee Dashboard'!R8</f>
        <v>1727</v>
      </c>
      <c r="D6" s="11">
        <f>C6+D5</f>
        <v>2364</v>
      </c>
      <c r="E6" s="11">
        <f>'Grantee Dashboard'!Z8</f>
        <v>159</v>
      </c>
      <c r="F6" s="11">
        <f>E6+F5</f>
        <v>216</v>
      </c>
      <c r="G6" s="78">
        <f>('Grantee Dashboard'!AE8*3412.14*3.365)/1000000+('Grantee Dashboard'!AF8*100000*1.092)/1000000+('Grantee Dashboard'!AG8*(140000/1000000)*1.158)+('Grantee Dashboard'!AH8*(91330/1000000)*1.151)</f>
        <v>40088.900532626096</v>
      </c>
      <c r="H6" s="78">
        <f>G6+H5</f>
        <v>60783.020062166695</v>
      </c>
    </row>
    <row r="7" spans="2:8" x14ac:dyDescent="0.25">
      <c r="B7" s="11" t="str">
        <f>'Grantee Dashboard'!B9&amp;"-Q"&amp;'Grantee Dashboard'!C9</f>
        <v>2011-Q2</v>
      </c>
      <c r="C7" s="11">
        <f>'Grantee Dashboard'!R9</f>
        <v>1769</v>
      </c>
      <c r="D7" s="11">
        <f t="shared" ref="D7:D16" si="0">C7+D6</f>
        <v>4133</v>
      </c>
      <c r="E7" s="11">
        <f>'Grantee Dashboard'!Z9</f>
        <v>601</v>
      </c>
      <c r="F7" s="11">
        <f t="shared" ref="F7:H16" si="1">E7+F6</f>
        <v>817</v>
      </c>
      <c r="G7" s="78">
        <f>('Grantee Dashboard'!AE9*3412.14*3.365)/1000000+('Grantee Dashboard'!AF9*100000*1.092)/1000000+('Grantee Dashboard'!AG9*(140000/1000000)*1.158)+('Grantee Dashboard'!AH9*(91330/1000000)*1.151)</f>
        <v>68355.533387139294</v>
      </c>
      <c r="H7" s="78">
        <f t="shared" si="1"/>
        <v>129138.553449306</v>
      </c>
    </row>
    <row r="8" spans="2:8" x14ac:dyDescent="0.25">
      <c r="B8" s="11" t="str">
        <f>'Grantee Dashboard'!B10&amp;"-Q"&amp;'Grantee Dashboard'!C10</f>
        <v>2011-Q3</v>
      </c>
      <c r="C8" s="11">
        <f>'Grantee Dashboard'!R10</f>
        <v>1302</v>
      </c>
      <c r="D8" s="11">
        <f t="shared" si="0"/>
        <v>5435</v>
      </c>
      <c r="E8" s="11">
        <f>'Grantee Dashboard'!Z10</f>
        <v>858</v>
      </c>
      <c r="F8" s="11">
        <f t="shared" si="1"/>
        <v>1675</v>
      </c>
      <c r="G8" s="78">
        <f>('Grantee Dashboard'!AE10*3412.14*3.365)/1000000+('Grantee Dashboard'!AF10*100000*1.092)/1000000+('Grantee Dashboard'!AG10*(140000/1000000)*1.158)+('Grantee Dashboard'!AH10*(91330/1000000)*1.151)</f>
        <v>87213.002472156601</v>
      </c>
      <c r="H8" s="78">
        <f t="shared" si="1"/>
        <v>216351.5559214626</v>
      </c>
    </row>
    <row r="9" spans="2:8" x14ac:dyDescent="0.25">
      <c r="B9" s="11" t="str">
        <f>'Grantee Dashboard'!B11&amp;"-Q"&amp;'Grantee Dashboard'!C11</f>
        <v>2011-Q4</v>
      </c>
      <c r="C9" s="11">
        <f>'Grantee Dashboard'!R11</f>
        <v>899</v>
      </c>
      <c r="D9" s="11">
        <f t="shared" si="0"/>
        <v>6334</v>
      </c>
      <c r="E9" s="11">
        <f>'Grantee Dashboard'!Z11</f>
        <v>988</v>
      </c>
      <c r="F9" s="11">
        <f t="shared" si="1"/>
        <v>2663</v>
      </c>
      <c r="G9" s="78">
        <f>('Grantee Dashboard'!AE11*3412.14*3.365)/1000000+('Grantee Dashboard'!AF11*100000*1.092)/1000000+('Grantee Dashboard'!AG11*(140000/1000000)*1.158)+('Grantee Dashboard'!AH11*(91330/1000000)*1.151)</f>
        <v>115847.40686320618</v>
      </c>
      <c r="H9" s="78">
        <f t="shared" si="1"/>
        <v>332198.96278466878</v>
      </c>
    </row>
    <row r="10" spans="2:8" x14ac:dyDescent="0.25">
      <c r="B10" s="11" t="str">
        <f>'Grantee Dashboard'!B12&amp;"-Q"&amp;'Grantee Dashboard'!C12</f>
        <v>2012-Q1</v>
      </c>
      <c r="C10" s="11">
        <f>'Grantee Dashboard'!R12</f>
        <v>1207</v>
      </c>
      <c r="D10" s="11">
        <f t="shared" si="0"/>
        <v>7541</v>
      </c>
      <c r="E10" s="11">
        <f>'Grantee Dashboard'!Z12</f>
        <v>1050</v>
      </c>
      <c r="F10" s="11">
        <f t="shared" si="1"/>
        <v>3713</v>
      </c>
      <c r="G10" s="78">
        <f>('Grantee Dashboard'!AE12*3412.14*3.365)/1000000+('Grantee Dashboard'!AF12*100000*1.092)/1000000+('Grantee Dashboard'!AG12*(140000/1000000)*1.158)+('Grantee Dashboard'!AH12*(91330/1000000)*1.151)</f>
        <v>102480.0980573376</v>
      </c>
      <c r="H10" s="78">
        <f t="shared" si="1"/>
        <v>434679.06084200635</v>
      </c>
    </row>
    <row r="11" spans="2:8" x14ac:dyDescent="0.25">
      <c r="B11" s="11" t="str">
        <f>'Grantee Dashboard'!B13&amp;"-Q"&amp;'Grantee Dashboard'!C13</f>
        <v>2012-Q2</v>
      </c>
      <c r="C11" s="11">
        <f>'Grantee Dashboard'!R13</f>
        <v>1704</v>
      </c>
      <c r="D11" s="11">
        <f t="shared" si="0"/>
        <v>9245</v>
      </c>
      <c r="E11" s="11">
        <f>'Grantee Dashboard'!Z13</f>
        <v>1524</v>
      </c>
      <c r="F11" s="11">
        <f t="shared" si="1"/>
        <v>5237</v>
      </c>
      <c r="G11" s="78">
        <f>('Grantee Dashboard'!AE13*3412.14*3.365)/1000000+('Grantee Dashboard'!AF13*100000*1.092)/1000000+('Grantee Dashboard'!AG13*(140000/1000000)*1.158)+('Grantee Dashboard'!AH13*(91330/1000000)*1.151)</f>
        <v>106101.4400248047</v>
      </c>
      <c r="H11" s="78">
        <f t="shared" si="1"/>
        <v>540780.50086681102</v>
      </c>
    </row>
    <row r="12" spans="2:8" x14ac:dyDescent="0.25">
      <c r="B12" s="11" t="str">
        <f>'Grantee Dashboard'!B14&amp;"-Q"&amp;'Grantee Dashboard'!C14</f>
        <v>2012-Q3</v>
      </c>
      <c r="C12" s="11">
        <f>'Grantee Dashboard'!R14</f>
        <v>1523</v>
      </c>
      <c r="D12" s="11">
        <f t="shared" si="0"/>
        <v>10768</v>
      </c>
      <c r="E12" s="11">
        <f>'Grantee Dashboard'!Z14</f>
        <v>1244</v>
      </c>
      <c r="F12" s="11">
        <f t="shared" si="1"/>
        <v>6481</v>
      </c>
      <c r="G12" s="78">
        <f>('Grantee Dashboard'!AE14*3412.14*3.365)/1000000+('Grantee Dashboard'!AF14*100000*1.092)/1000000+('Grantee Dashboard'!AG14*(140000/1000000)*1.158)+('Grantee Dashboard'!AH14*(91330/1000000)*1.151)</f>
        <v>77845.2954779547</v>
      </c>
      <c r="H12" s="78">
        <f t="shared" si="1"/>
        <v>618625.79634476569</v>
      </c>
    </row>
    <row r="13" spans="2:8" x14ac:dyDescent="0.25">
      <c r="B13" s="11" t="str">
        <f>'Grantee Dashboard'!B15&amp;"-Q"&amp;'Grantee Dashboard'!C15</f>
        <v>2012-Q4</v>
      </c>
      <c r="C13" s="11">
        <f>'Grantee Dashboard'!R15</f>
        <v>1192</v>
      </c>
      <c r="D13" s="11">
        <f t="shared" si="0"/>
        <v>11960</v>
      </c>
      <c r="E13" s="11">
        <f>'Grantee Dashboard'!Z15</f>
        <v>1485</v>
      </c>
      <c r="F13" s="11">
        <f t="shared" si="1"/>
        <v>7966</v>
      </c>
      <c r="G13" s="78">
        <f>('Grantee Dashboard'!AE15*3412.14*3.365)/1000000+('Grantee Dashboard'!AF15*100000*1.092)/1000000+('Grantee Dashboard'!AG15*(140000/1000000)*1.158)+('Grantee Dashboard'!AH15*(91330/1000000)*1.151)</f>
        <v>89983.7956484733</v>
      </c>
      <c r="H13" s="78">
        <f t="shared" si="1"/>
        <v>708609.59199323901</v>
      </c>
    </row>
    <row r="14" spans="2:8" x14ac:dyDescent="0.25">
      <c r="B14" s="11" t="str">
        <f>'Grantee Dashboard'!B16&amp;"-Q"&amp;'Grantee Dashboard'!C16</f>
        <v>2013-Q1</v>
      </c>
      <c r="C14" s="11">
        <f>'Grantee Dashboard'!R16</f>
        <v>803</v>
      </c>
      <c r="D14" s="11">
        <f t="shared" si="0"/>
        <v>12763</v>
      </c>
      <c r="E14" s="11">
        <f>'Grantee Dashboard'!Z16</f>
        <v>696</v>
      </c>
      <c r="F14" s="11">
        <f t="shared" si="1"/>
        <v>8662</v>
      </c>
      <c r="G14" s="78">
        <f>('Grantee Dashboard'!AE16*3412.14*3.365)/1000000+('Grantee Dashboard'!AF16*100000*1.092)/1000000+('Grantee Dashboard'!AG16*(140000/1000000)*1.158)+('Grantee Dashboard'!AH16*(91330/1000000)*1.151)</f>
        <v>26458.410438120001</v>
      </c>
      <c r="H14" s="78">
        <f t="shared" si="1"/>
        <v>735068.00243135903</v>
      </c>
    </row>
    <row r="15" spans="2:8" x14ac:dyDescent="0.25">
      <c r="B15" s="11" t="str">
        <f>'Grantee Dashboard'!B17&amp;"-Q"&amp;'Grantee Dashboard'!C17</f>
        <v>2013-Q2</v>
      </c>
      <c r="C15" s="11">
        <f>'Grantee Dashboard'!R17</f>
        <v>833</v>
      </c>
      <c r="D15" s="11">
        <f t="shared" si="0"/>
        <v>13596</v>
      </c>
      <c r="E15" s="11">
        <f>'Grantee Dashboard'!Z17</f>
        <v>801</v>
      </c>
      <c r="F15" s="11">
        <f t="shared" si="1"/>
        <v>9463</v>
      </c>
      <c r="G15" s="78">
        <f>('Grantee Dashboard'!AE17*3412.14*3.365)/1000000+('Grantee Dashboard'!AF17*100000*1.092)/1000000+('Grantee Dashboard'!AG17*(140000/1000000)*1.158)+('Grantee Dashboard'!AH17*(91330/1000000)*1.151)</f>
        <v>16885.938792755405</v>
      </c>
      <c r="H15" s="78">
        <f t="shared" si="1"/>
        <v>751953.94122411439</v>
      </c>
    </row>
    <row r="16" spans="2:8" x14ac:dyDescent="0.25">
      <c r="B16" s="83" t="str">
        <f>'Grantee Dashboard'!B18&amp;"-Q"&amp;'Grantee Dashboard'!C18</f>
        <v>2013-Q3</v>
      </c>
      <c r="C16" s="11">
        <f>'Grantee Dashboard'!R18</f>
        <v>657</v>
      </c>
      <c r="D16" s="11">
        <f t="shared" si="0"/>
        <v>14253</v>
      </c>
      <c r="E16" s="11">
        <f>'Grantee Dashboard'!Z18</f>
        <v>489</v>
      </c>
      <c r="F16" s="11">
        <f t="shared" si="1"/>
        <v>9952</v>
      </c>
      <c r="G16" s="78">
        <f>('Grantee Dashboard'!AE18*3412.14*3.365)/1000000+('Grantee Dashboard'!AF18*100000*1.092)/1000000+('Grantee Dashboard'!AG18*(140000/1000000)*1.158)+('Grantee Dashboard'!AH18*(91330/1000000)*1.151)</f>
        <v>17918.061366944101</v>
      </c>
      <c r="H16" s="78">
        <f t="shared" si="1"/>
        <v>769872.0025910585</v>
      </c>
    </row>
    <row r="17" spans="2:8" x14ac:dyDescent="0.25">
      <c r="B17" s="11" t="str">
        <f>'Grantee Dashboard'!B20&amp;"-Q"&amp;'Grantee Dashboard'!C20</f>
        <v>2013-Q4</v>
      </c>
      <c r="C17" s="11">
        <f>'Grantee Dashboard'!R20</f>
        <v>0</v>
      </c>
      <c r="D17" s="11">
        <f t="shared" ref="D17:D19" si="2">C17+D16</f>
        <v>14253</v>
      </c>
      <c r="E17" s="11">
        <f>'Grantee Dashboard'!Z20</f>
        <v>409</v>
      </c>
      <c r="F17" s="11">
        <f t="shared" ref="F17:F19" si="3">E17+F16</f>
        <v>10361</v>
      </c>
      <c r="G17" s="78">
        <f>('Grantee Dashboard'!AE20*3412.14*3.365)/1000000+('Grantee Dashboard'!AF20*100000*1.092)/1000000+('Grantee Dashboard'!AG20*(140000/1000000)*1.158)+('Grantee Dashboard'!AH20*(91330/1000000)*1.151)</f>
        <v>8404.3975721255993</v>
      </c>
      <c r="H17" s="78">
        <f t="shared" ref="H17:H19" si="4">G17+H16</f>
        <v>778276.40016318415</v>
      </c>
    </row>
    <row r="18" spans="2:8" x14ac:dyDescent="0.25">
      <c r="B18" s="11" t="str">
        <f>'Grantee Dashboard'!B21&amp;"-Q"&amp;'Grantee Dashboard'!C21</f>
        <v>2014-Q1</v>
      </c>
      <c r="C18" s="11">
        <f>'Grantee Dashboard'!R21</f>
        <v>0</v>
      </c>
      <c r="D18" s="11">
        <f t="shared" si="2"/>
        <v>14253</v>
      </c>
      <c r="E18" s="11">
        <f>'Grantee Dashboard'!Z21</f>
        <v>366</v>
      </c>
      <c r="F18" s="11">
        <f t="shared" si="3"/>
        <v>10727</v>
      </c>
      <c r="G18" s="78">
        <f>('Grantee Dashboard'!AE21*3412.14*3.365)/1000000+('Grantee Dashboard'!AF21*100000*1.092)/1000000+('Grantee Dashboard'!AG21*(140000/1000000)*1.158)+('Grantee Dashboard'!AH21*(91330/1000000)*1.151)</f>
        <v>9585.0111396279008</v>
      </c>
      <c r="H18" s="78">
        <f t="shared" si="4"/>
        <v>787861.41130281205</v>
      </c>
    </row>
    <row r="19" spans="2:8" x14ac:dyDescent="0.25">
      <c r="B19" s="11" t="str">
        <f>'Grantee Dashboard'!B22&amp;"-Q"&amp;'Grantee Dashboard'!C22</f>
        <v>2014-Q2</v>
      </c>
      <c r="C19" s="11">
        <f>'Grantee Dashboard'!R22</f>
        <v>0</v>
      </c>
      <c r="D19" s="11">
        <f t="shared" si="2"/>
        <v>14253</v>
      </c>
      <c r="E19" s="11">
        <f>'Grantee Dashboard'!Z22</f>
        <v>249</v>
      </c>
      <c r="F19" s="11">
        <f t="shared" si="3"/>
        <v>10976</v>
      </c>
      <c r="G19" s="78">
        <f>('Grantee Dashboard'!AE22*3412.14*3.365)/1000000+('Grantee Dashboard'!AF22*100000*1.092)/1000000+('Grantee Dashboard'!AG22*(140000/1000000)*1.158)+('Grantee Dashboard'!AH22*(91330/1000000)*1.151)</f>
        <v>5635.4220992289011</v>
      </c>
      <c r="H19" s="78">
        <f t="shared" si="4"/>
        <v>793496.833402041</v>
      </c>
    </row>
    <row r="20" spans="2:8" ht="15.75" thickBot="1" x14ac:dyDescent="0.3">
      <c r="B20" s="79" t="s">
        <v>188</v>
      </c>
      <c r="C20" s="11">
        <f>'Grantee Dashboard'!R23</f>
        <v>0</v>
      </c>
      <c r="D20" s="11">
        <f t="shared" ref="D20" si="5">C20+D19</f>
        <v>14253</v>
      </c>
      <c r="E20" s="11">
        <f>'Grantee Dashboard'!Z23</f>
        <v>283</v>
      </c>
      <c r="F20" s="11">
        <f t="shared" ref="F20" si="6">E20+F19</f>
        <v>11259</v>
      </c>
      <c r="G20" s="78">
        <f>('Grantee Dashboard'!AE23*3412.14*3.365)/1000000+('Grantee Dashboard'!AF23*100000*1.092)/1000000+('Grantee Dashboard'!AG23*(140000/1000000)*1.158)+('Grantee Dashboard'!AH23*(91330/1000000)*1.151)</f>
        <v>5662.5931686537006</v>
      </c>
      <c r="H20" s="78">
        <f t="shared" ref="H20" si="7">G20+H19</f>
        <v>799159.42657069466</v>
      </c>
    </row>
    <row r="21" spans="2:8" ht="15.75" thickBot="1" x14ac:dyDescent="0.3">
      <c r="B21" s="80" t="s">
        <v>181</v>
      </c>
      <c r="C21" s="81">
        <f>SUM(C5:C20)</f>
        <v>14253</v>
      </c>
      <c r="D21" s="81"/>
      <c r="E21" s="81">
        <f>SUM(E5:E20)</f>
        <v>11259</v>
      </c>
      <c r="F21" s="82"/>
      <c r="G21" s="84">
        <f>SUM(G5:G20)</f>
        <v>799159.42657069466</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nduran</cp:lastModifiedBy>
  <dcterms:created xsi:type="dcterms:W3CDTF">2013-05-10T14:58:05Z</dcterms:created>
  <dcterms:modified xsi:type="dcterms:W3CDTF">2015-06-04T16:13:43Z</dcterms:modified>
</cp:coreProperties>
</file>